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ksteen/Desktop/"/>
    </mc:Choice>
  </mc:AlternateContent>
  <xr:revisionPtr revIDLastSave="0" documentId="13_ncr:1_{2915BE05-488C-EA48-8835-F5AFD587FECF}" xr6:coauthVersionLast="47" xr6:coauthVersionMax="47" xr10:uidLastSave="{00000000-0000-0000-0000-000000000000}"/>
  <bookViews>
    <workbookView xWindow="29460" yWindow="40" windowWidth="28800" windowHeight="15820" tabRatio="917" xr2:uid="{00000000-000D-0000-FFFF-FFFF00000000}"/>
  </bookViews>
  <sheets>
    <sheet name="README" sheetId="23" r:id="rId1"/>
    <sheet name="CII Estimates" sheetId="18" r:id="rId2"/>
  </sheets>
  <externalReferences>
    <externalReference r:id="rId3"/>
  </externalReferences>
  <definedNames>
    <definedName name="cii_table">[1]Parameters!$A$86:$N$96</definedName>
    <definedName name="custom_county">[1]Input!$L$27</definedName>
    <definedName name="custom_popn_ratio">[1]Population!$O$41</definedName>
    <definedName name="manuf_table">[1]Manufacturing!$B$5:$C$72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8" l="1"/>
  <c r="F63" i="18"/>
  <c r="I63" i="18" s="1"/>
  <c r="L63" i="18" s="1"/>
  <c r="O63" i="18" s="1"/>
  <c r="R63" i="18" s="1"/>
  <c r="G63" i="18"/>
  <c r="J63" i="18" s="1"/>
  <c r="M63" i="18" s="1"/>
  <c r="P63" i="18" s="1"/>
  <c r="S63" i="18" s="1"/>
  <c r="H63" i="18"/>
  <c r="K63" i="18" s="1"/>
  <c r="N63" i="18" s="1"/>
  <c r="Q63" i="18" s="1"/>
  <c r="H76" i="18" s="1"/>
  <c r="E64" i="18"/>
  <c r="H64" i="18" s="1"/>
  <c r="K64" i="18" s="1"/>
  <c r="N64" i="18" s="1"/>
  <c r="Q64" i="18" s="1"/>
  <c r="H77" i="18" s="1"/>
  <c r="F64" i="18"/>
  <c r="G64" i="18"/>
  <c r="J64" i="18" s="1"/>
  <c r="M64" i="18" s="1"/>
  <c r="P64" i="18" s="1"/>
  <c r="S64" i="18" s="1"/>
  <c r="I64" i="18"/>
  <c r="L64" i="18" s="1"/>
  <c r="O64" i="18" s="1"/>
  <c r="R64" i="18" s="1"/>
  <c r="E65" i="18"/>
  <c r="H65" i="18" s="1"/>
  <c r="K65" i="18" s="1"/>
  <c r="N65" i="18" s="1"/>
  <c r="Q65" i="18" s="1"/>
  <c r="H78" i="18" s="1"/>
  <c r="F65" i="18"/>
  <c r="I65" i="18" s="1"/>
  <c r="L65" i="18" s="1"/>
  <c r="O65" i="18" s="1"/>
  <c r="R65" i="18" s="1"/>
  <c r="G65" i="18"/>
  <c r="J65" i="18"/>
  <c r="M65" i="18" s="1"/>
  <c r="P65" i="18" s="1"/>
  <c r="S65" i="18" s="1"/>
  <c r="E66" i="18"/>
  <c r="H66" i="18" s="1"/>
  <c r="K66" i="18" s="1"/>
  <c r="N66" i="18" s="1"/>
  <c r="Q66" i="18" s="1"/>
  <c r="F66" i="18"/>
  <c r="I66" i="18" s="1"/>
  <c r="L66" i="18" s="1"/>
  <c r="O66" i="18" s="1"/>
  <c r="R66" i="18" s="1"/>
  <c r="G66" i="18"/>
  <c r="J66" i="18" s="1"/>
  <c r="M66" i="18" s="1"/>
  <c r="P66" i="18" s="1"/>
  <c r="S66" i="18" s="1"/>
  <c r="E67" i="18"/>
  <c r="H67" i="18" s="1"/>
  <c r="K67" i="18" s="1"/>
  <c r="N67" i="18" s="1"/>
  <c r="Q67" i="18" s="1"/>
  <c r="F67" i="18"/>
  <c r="G67" i="18"/>
  <c r="J67" i="18" s="1"/>
  <c r="M67" i="18" s="1"/>
  <c r="P67" i="18" s="1"/>
  <c r="S67" i="18" s="1"/>
  <c r="I67" i="18"/>
  <c r="L67" i="18" s="1"/>
  <c r="O67" i="18" s="1"/>
  <c r="R67" i="18" s="1"/>
  <c r="E68" i="18"/>
  <c r="H68" i="18" s="1"/>
  <c r="K68" i="18" s="1"/>
  <c r="N68" i="18" s="1"/>
  <c r="Q68" i="18" s="1"/>
  <c r="F68" i="18"/>
  <c r="I68" i="18" s="1"/>
  <c r="L68" i="18" s="1"/>
  <c r="O68" i="18" s="1"/>
  <c r="R68" i="18" s="1"/>
  <c r="G68" i="18"/>
  <c r="J68" i="18" s="1"/>
  <c r="M68" i="18" s="1"/>
  <c r="P68" i="18" s="1"/>
  <c r="S68" i="18" s="1"/>
  <c r="E69" i="18"/>
  <c r="H69" i="18" s="1"/>
  <c r="K69" i="18" s="1"/>
  <c r="N69" i="18" s="1"/>
  <c r="Q69" i="18" s="1"/>
  <c r="F69" i="18"/>
  <c r="I69" i="18" s="1"/>
  <c r="L69" i="18" s="1"/>
  <c r="O69" i="18" s="1"/>
  <c r="R69" i="18" s="1"/>
  <c r="G69" i="18"/>
  <c r="J69" i="18" s="1"/>
  <c r="M69" i="18" s="1"/>
  <c r="P69" i="18" s="1"/>
  <c r="S69" i="18" s="1"/>
  <c r="E70" i="18"/>
  <c r="H70" i="18" s="1"/>
  <c r="K70" i="18" s="1"/>
  <c r="N70" i="18" s="1"/>
  <c r="Q70" i="18" s="1"/>
  <c r="F70" i="18"/>
  <c r="I70" i="18" s="1"/>
  <c r="L70" i="18" s="1"/>
  <c r="O70" i="18" s="1"/>
  <c r="R70" i="18" s="1"/>
  <c r="G70" i="18"/>
  <c r="J70" i="18" s="1"/>
  <c r="M70" i="18" s="1"/>
  <c r="P70" i="18" s="1"/>
  <c r="S70" i="18" s="1"/>
  <c r="E71" i="18"/>
  <c r="H71" i="18" s="1"/>
  <c r="K71" i="18" s="1"/>
  <c r="N71" i="18" s="1"/>
  <c r="Q71" i="18" s="1"/>
  <c r="F71" i="18"/>
  <c r="I71" i="18" s="1"/>
  <c r="L71" i="18" s="1"/>
  <c r="O71" i="18" s="1"/>
  <c r="R71" i="18" s="1"/>
  <c r="G71" i="18"/>
  <c r="J71" i="18" s="1"/>
  <c r="M71" i="18" s="1"/>
  <c r="P71" i="18" s="1"/>
  <c r="S71" i="18" s="1"/>
  <c r="C76" i="18"/>
  <c r="D76" i="18"/>
  <c r="E76" i="18"/>
  <c r="C77" i="18"/>
  <c r="D77" i="18"/>
  <c r="E77" i="18"/>
  <c r="C78" i="18"/>
  <c r="D78" i="18"/>
  <c r="E78" i="18"/>
  <c r="M78" i="18"/>
  <c r="D13" i="18"/>
  <c r="G13" i="18" s="1"/>
  <c r="J13" i="18" s="1"/>
  <c r="E13" i="18"/>
  <c r="H13" i="18" s="1"/>
  <c r="K13" i="18" s="1"/>
  <c r="C13" i="18"/>
  <c r="F13" i="18" s="1"/>
  <c r="I13" i="18" s="1"/>
  <c r="M77" i="18" l="1"/>
  <c r="F78" i="18"/>
  <c r="F77" i="18"/>
  <c r="F76" i="18"/>
  <c r="M76" i="18"/>
  <c r="I78" i="18"/>
  <c r="N78" i="18"/>
  <c r="J76" i="18"/>
  <c r="O76" i="18"/>
  <c r="I77" i="18"/>
  <c r="N77" i="18"/>
  <c r="J78" i="18"/>
  <c r="O78" i="18"/>
  <c r="J77" i="18"/>
  <c r="O77" i="18"/>
  <c r="I76" i="18"/>
  <c r="K76" i="18" s="1"/>
  <c r="N76" i="18"/>
  <c r="P76" i="18" l="1"/>
  <c r="K78" i="18"/>
  <c r="K77" i="18"/>
  <c r="P77" i="18"/>
  <c r="P78" i="18"/>
  <c r="M79" i="18" l="1"/>
  <c r="M82" i="18"/>
  <c r="M83" i="18"/>
  <c r="H84" i="18"/>
  <c r="E84" i="18"/>
  <c r="D84" i="18"/>
  <c r="C84" i="18"/>
  <c r="E83" i="18"/>
  <c r="D83" i="18"/>
  <c r="C83" i="18"/>
  <c r="E82" i="18"/>
  <c r="D82" i="18"/>
  <c r="C82" i="18"/>
  <c r="E81" i="18"/>
  <c r="D81" i="18"/>
  <c r="C81" i="18"/>
  <c r="E80" i="18"/>
  <c r="D80" i="18"/>
  <c r="C80" i="18"/>
  <c r="E79" i="18"/>
  <c r="D79" i="18"/>
  <c r="C79" i="18"/>
  <c r="D47" i="18"/>
  <c r="E47" i="18"/>
  <c r="D48" i="18"/>
  <c r="E48" i="18"/>
  <c r="D49" i="18"/>
  <c r="E49" i="18"/>
  <c r="D50" i="18"/>
  <c r="E50" i="18"/>
  <c r="D51" i="18"/>
  <c r="E51" i="18"/>
  <c r="D52" i="18"/>
  <c r="E52" i="18"/>
  <c r="D53" i="18"/>
  <c r="E53" i="18"/>
  <c r="D54" i="18"/>
  <c r="E54" i="18"/>
  <c r="D55" i="18"/>
  <c r="E55" i="18"/>
  <c r="C48" i="18"/>
  <c r="C49" i="18"/>
  <c r="C50" i="18"/>
  <c r="C51" i="18"/>
  <c r="C52" i="18"/>
  <c r="C53" i="18"/>
  <c r="C54" i="18"/>
  <c r="C55" i="18"/>
  <c r="F55" i="18" s="1"/>
  <c r="C47" i="18"/>
  <c r="F35" i="18"/>
  <c r="I35" i="18" s="1"/>
  <c r="L35" i="18" s="1"/>
  <c r="O35" i="18" s="1"/>
  <c r="R35" i="18" s="1"/>
  <c r="G35" i="18"/>
  <c r="J35" i="18" s="1"/>
  <c r="M35" i="18" s="1"/>
  <c r="P35" i="18" s="1"/>
  <c r="S35" i="18" s="1"/>
  <c r="F36" i="18"/>
  <c r="I36" i="18" s="1"/>
  <c r="L36" i="18" s="1"/>
  <c r="O36" i="18" s="1"/>
  <c r="R36" i="18" s="1"/>
  <c r="G36" i="18"/>
  <c r="J36" i="18" s="1"/>
  <c r="M36" i="18" s="1"/>
  <c r="P36" i="18" s="1"/>
  <c r="S36" i="18" s="1"/>
  <c r="F37" i="18"/>
  <c r="I37" i="18" s="1"/>
  <c r="L37" i="18" s="1"/>
  <c r="O37" i="18" s="1"/>
  <c r="R37" i="18" s="1"/>
  <c r="G37" i="18"/>
  <c r="J37" i="18" s="1"/>
  <c r="M37" i="18" s="1"/>
  <c r="P37" i="18" s="1"/>
  <c r="S37" i="18" s="1"/>
  <c r="F38" i="18"/>
  <c r="I38" i="18" s="1"/>
  <c r="L38" i="18" s="1"/>
  <c r="O38" i="18" s="1"/>
  <c r="R38" i="18" s="1"/>
  <c r="G38" i="18"/>
  <c r="J38" i="18" s="1"/>
  <c r="M38" i="18" s="1"/>
  <c r="P38" i="18" s="1"/>
  <c r="S38" i="18" s="1"/>
  <c r="J50" i="18" s="1"/>
  <c r="F39" i="18"/>
  <c r="I39" i="18" s="1"/>
  <c r="L39" i="18" s="1"/>
  <c r="O39" i="18" s="1"/>
  <c r="R39" i="18" s="1"/>
  <c r="G39" i="18"/>
  <c r="J39" i="18" s="1"/>
  <c r="M39" i="18" s="1"/>
  <c r="P39" i="18" s="1"/>
  <c r="S39" i="18" s="1"/>
  <c r="F40" i="18"/>
  <c r="I40" i="18" s="1"/>
  <c r="L40" i="18" s="1"/>
  <c r="O40" i="18" s="1"/>
  <c r="R40" i="18" s="1"/>
  <c r="G40" i="18"/>
  <c r="J40" i="18" s="1"/>
  <c r="M40" i="18" s="1"/>
  <c r="P40" i="18" s="1"/>
  <c r="S40" i="18" s="1"/>
  <c r="F41" i="18"/>
  <c r="I41" i="18" s="1"/>
  <c r="L41" i="18" s="1"/>
  <c r="O41" i="18" s="1"/>
  <c r="R41" i="18" s="1"/>
  <c r="G41" i="18"/>
  <c r="J41" i="18" s="1"/>
  <c r="M41" i="18" s="1"/>
  <c r="P41" i="18" s="1"/>
  <c r="S41" i="18" s="1"/>
  <c r="F42" i="18"/>
  <c r="I42" i="18" s="1"/>
  <c r="L42" i="18" s="1"/>
  <c r="O42" i="18" s="1"/>
  <c r="R42" i="18" s="1"/>
  <c r="G42" i="18"/>
  <c r="J42" i="18" s="1"/>
  <c r="M42" i="18" s="1"/>
  <c r="P42" i="18" s="1"/>
  <c r="S42" i="18" s="1"/>
  <c r="F43" i="18"/>
  <c r="I43" i="18" s="1"/>
  <c r="L43" i="18" s="1"/>
  <c r="O43" i="18" s="1"/>
  <c r="R43" i="18" s="1"/>
  <c r="G43" i="18"/>
  <c r="J43" i="18" s="1"/>
  <c r="M43" i="18" s="1"/>
  <c r="P43" i="18" s="1"/>
  <c r="S43" i="18" s="1"/>
  <c r="E36" i="18"/>
  <c r="H36" i="18" s="1"/>
  <c r="K36" i="18" s="1"/>
  <c r="N36" i="18" s="1"/>
  <c r="Q36" i="18" s="1"/>
  <c r="E37" i="18"/>
  <c r="H37" i="18" s="1"/>
  <c r="K37" i="18" s="1"/>
  <c r="N37" i="18" s="1"/>
  <c r="Q37" i="18" s="1"/>
  <c r="E38" i="18"/>
  <c r="H38" i="18" s="1"/>
  <c r="K38" i="18" s="1"/>
  <c r="N38" i="18" s="1"/>
  <c r="Q38" i="18" s="1"/>
  <c r="E39" i="18"/>
  <c r="H39" i="18" s="1"/>
  <c r="K39" i="18" s="1"/>
  <c r="N39" i="18" s="1"/>
  <c r="Q39" i="18" s="1"/>
  <c r="E40" i="18"/>
  <c r="H40" i="18" s="1"/>
  <c r="K40" i="18" s="1"/>
  <c r="N40" i="18" s="1"/>
  <c r="Q40" i="18" s="1"/>
  <c r="E41" i="18"/>
  <c r="H41" i="18" s="1"/>
  <c r="K41" i="18" s="1"/>
  <c r="N41" i="18" s="1"/>
  <c r="Q41" i="18" s="1"/>
  <c r="E42" i="18"/>
  <c r="H42" i="18" s="1"/>
  <c r="K42" i="18" s="1"/>
  <c r="N42" i="18" s="1"/>
  <c r="Q42" i="18" s="1"/>
  <c r="E43" i="18"/>
  <c r="H43" i="18" s="1"/>
  <c r="K43" i="18" s="1"/>
  <c r="N43" i="18" s="1"/>
  <c r="Q43" i="18" s="1"/>
  <c r="E35" i="18"/>
  <c r="H35" i="18" s="1"/>
  <c r="K35" i="18" s="1"/>
  <c r="N35" i="18" s="1"/>
  <c r="Q35" i="18" s="1"/>
  <c r="F51" i="18" l="1"/>
  <c r="F47" i="18"/>
  <c r="F82" i="18"/>
  <c r="F54" i="18"/>
  <c r="O48" i="18"/>
  <c r="J48" i="18"/>
  <c r="E85" i="18"/>
  <c r="F81" i="18"/>
  <c r="D56" i="18"/>
  <c r="F53" i="18"/>
  <c r="F49" i="18"/>
  <c r="F52" i="18"/>
  <c r="F50" i="18"/>
  <c r="F48" i="18"/>
  <c r="M51" i="18"/>
  <c r="H51" i="18"/>
  <c r="M50" i="18"/>
  <c r="H50" i="18"/>
  <c r="H53" i="18"/>
  <c r="M53" i="18"/>
  <c r="H49" i="18"/>
  <c r="M49" i="18"/>
  <c r="M55" i="18"/>
  <c r="H55" i="18"/>
  <c r="I52" i="18"/>
  <c r="N52" i="18"/>
  <c r="H48" i="18"/>
  <c r="M48" i="18"/>
  <c r="I50" i="18"/>
  <c r="N50" i="18"/>
  <c r="J51" i="18"/>
  <c r="O51" i="18"/>
  <c r="O49" i="18"/>
  <c r="J49" i="18"/>
  <c r="J47" i="18"/>
  <c r="O47" i="18"/>
  <c r="H52" i="18"/>
  <c r="M52" i="18"/>
  <c r="I54" i="18"/>
  <c r="N54" i="18"/>
  <c r="I47" i="18"/>
  <c r="N47" i="18"/>
  <c r="J55" i="18"/>
  <c r="O55" i="18"/>
  <c r="M54" i="18"/>
  <c r="H54" i="18"/>
  <c r="N55" i="18"/>
  <c r="I55" i="18"/>
  <c r="I53" i="18"/>
  <c r="N53" i="18"/>
  <c r="N51" i="18"/>
  <c r="I51" i="18"/>
  <c r="I49" i="18"/>
  <c r="N49" i="18"/>
  <c r="M47" i="18"/>
  <c r="H47" i="18"/>
  <c r="N48" i="18"/>
  <c r="I48" i="18"/>
  <c r="O53" i="18"/>
  <c r="J53" i="18"/>
  <c r="J54" i="18"/>
  <c r="O54" i="18"/>
  <c r="O52" i="18"/>
  <c r="J52" i="18"/>
  <c r="O50" i="18"/>
  <c r="F80" i="18"/>
  <c r="F84" i="18"/>
  <c r="E56" i="18"/>
  <c r="D85" i="18"/>
  <c r="F79" i="18"/>
  <c r="F83" i="18"/>
  <c r="H80" i="18"/>
  <c r="M80" i="18"/>
  <c r="O79" i="18"/>
  <c r="J79" i="18"/>
  <c r="M81" i="18"/>
  <c r="H81" i="18"/>
  <c r="N82" i="18"/>
  <c r="I82" i="18"/>
  <c r="N79" i="18"/>
  <c r="I79" i="18"/>
  <c r="N80" i="18"/>
  <c r="I80" i="18"/>
  <c r="O81" i="18"/>
  <c r="J81" i="18"/>
  <c r="M84" i="18"/>
  <c r="N83" i="18"/>
  <c r="I83" i="18"/>
  <c r="N84" i="18"/>
  <c r="I84" i="18"/>
  <c r="H82" i="18"/>
  <c r="C85" i="18"/>
  <c r="O80" i="18"/>
  <c r="J80" i="18"/>
  <c r="N81" i="18"/>
  <c r="I81" i="18"/>
  <c r="O82" i="18"/>
  <c r="J82" i="18"/>
  <c r="O83" i="18"/>
  <c r="J83" i="18"/>
  <c r="H79" i="18"/>
  <c r="H83" i="18"/>
  <c r="O84" i="18"/>
  <c r="J84" i="18"/>
  <c r="C56" i="18"/>
  <c r="F56" i="18" l="1"/>
  <c r="P80" i="18"/>
  <c r="K50" i="18"/>
  <c r="K48" i="18"/>
  <c r="J56" i="18"/>
  <c r="K80" i="18"/>
  <c r="P83" i="18"/>
  <c r="P82" i="18"/>
  <c r="O85" i="18"/>
  <c r="K52" i="18"/>
  <c r="O56" i="18"/>
  <c r="P50" i="18"/>
  <c r="P52" i="18"/>
  <c r="K83" i="18"/>
  <c r="K55" i="18"/>
  <c r="P55" i="18"/>
  <c r="P51" i="18"/>
  <c r="N56" i="18"/>
  <c r="P49" i="18"/>
  <c r="K49" i="18"/>
  <c r="M56" i="18"/>
  <c r="K47" i="18"/>
  <c r="P54" i="18"/>
  <c r="P48" i="18"/>
  <c r="P53" i="18"/>
  <c r="K51" i="18"/>
  <c r="I56" i="18"/>
  <c r="F85" i="18"/>
  <c r="H56" i="18"/>
  <c r="P81" i="18"/>
  <c r="P79" i="18"/>
  <c r="P47" i="18"/>
  <c r="K54" i="18"/>
  <c r="K53" i="18"/>
  <c r="K84" i="18"/>
  <c r="K79" i="18"/>
  <c r="M85" i="18"/>
  <c r="I85" i="18"/>
  <c r="H85" i="18"/>
  <c r="N85" i="18"/>
  <c r="K82" i="18"/>
  <c r="P84" i="18"/>
  <c r="J85" i="18"/>
  <c r="K81" i="18"/>
  <c r="P56" i="18" l="1"/>
  <c r="K56" i="18"/>
  <c r="K85" i="18"/>
  <c r="P85" i="18"/>
  <c r="G4" i="18" l="1"/>
  <c r="J4" i="18" s="1"/>
  <c r="H4" i="18"/>
  <c r="K4" i="18" s="1"/>
  <c r="O19" i="18" s="1"/>
  <c r="G5" i="18"/>
  <c r="J5" i="18" s="1"/>
  <c r="N20" i="18" s="1"/>
  <c r="H5" i="18"/>
  <c r="K5" i="18" s="1"/>
  <c r="E20" i="18" s="1"/>
  <c r="G6" i="18"/>
  <c r="J6" i="18" s="1"/>
  <c r="H6" i="18"/>
  <c r="K6" i="18" s="1"/>
  <c r="O21" i="18" s="1"/>
  <c r="G7" i="18"/>
  <c r="J7" i="18" s="1"/>
  <c r="I22" i="18" s="1"/>
  <c r="H7" i="18"/>
  <c r="K7" i="18" s="1"/>
  <c r="G8" i="18"/>
  <c r="J8" i="18" s="1"/>
  <c r="H8" i="18"/>
  <c r="K8" i="18" s="1"/>
  <c r="J23" i="18" s="1"/>
  <c r="G9" i="18"/>
  <c r="J9" i="18" s="1"/>
  <c r="D24" i="18" s="1"/>
  <c r="H9" i="18"/>
  <c r="K9" i="18" s="1"/>
  <c r="E24" i="18" s="1"/>
  <c r="G10" i="18"/>
  <c r="J10" i="18" s="1"/>
  <c r="H10" i="18"/>
  <c r="K10" i="18" s="1"/>
  <c r="O25" i="18" s="1"/>
  <c r="G11" i="18"/>
  <c r="J11" i="18" s="1"/>
  <c r="H11" i="18"/>
  <c r="K11" i="18" s="1"/>
  <c r="G12" i="18"/>
  <c r="J12" i="18" s="1"/>
  <c r="H12" i="18"/>
  <c r="K12" i="18" s="1"/>
  <c r="J27" i="18" s="1"/>
  <c r="F5" i="18"/>
  <c r="I5" i="18" s="1"/>
  <c r="F6" i="18"/>
  <c r="I6" i="18" s="1"/>
  <c r="F7" i="18"/>
  <c r="I7" i="18" s="1"/>
  <c r="M22" i="18" s="1"/>
  <c r="F8" i="18"/>
  <c r="I8" i="18" s="1"/>
  <c r="H23" i="18" s="1"/>
  <c r="F9" i="18"/>
  <c r="I9" i="18" s="1"/>
  <c r="F10" i="18"/>
  <c r="I10" i="18" s="1"/>
  <c r="F11" i="18"/>
  <c r="I11" i="18" s="1"/>
  <c r="M26" i="18" s="1"/>
  <c r="F12" i="18"/>
  <c r="I12" i="18" s="1"/>
  <c r="H27" i="18" s="1"/>
  <c r="F4" i="18"/>
  <c r="I4" i="18" s="1"/>
  <c r="M19" i="18" s="1"/>
  <c r="E25" i="18" l="1"/>
  <c r="D20" i="18"/>
  <c r="N24" i="18"/>
  <c r="H19" i="18"/>
  <c r="C19" i="18"/>
  <c r="C23" i="18"/>
  <c r="M27" i="18"/>
  <c r="C27" i="18"/>
  <c r="E21" i="18"/>
  <c r="M23" i="18"/>
  <c r="H25" i="18"/>
  <c r="M25" i="18"/>
  <c r="C25" i="18"/>
  <c r="H21" i="18"/>
  <c r="M21" i="18"/>
  <c r="C21" i="18"/>
  <c r="E26" i="18"/>
  <c r="O26" i="18"/>
  <c r="J26" i="18"/>
  <c r="E22" i="18"/>
  <c r="J22" i="18"/>
  <c r="O22" i="18"/>
  <c r="C24" i="18"/>
  <c r="F24" i="18" s="1"/>
  <c r="M24" i="18"/>
  <c r="H24" i="18"/>
  <c r="C20" i="18"/>
  <c r="H20" i="18"/>
  <c r="M20" i="18"/>
  <c r="I26" i="18"/>
  <c r="N26" i="18"/>
  <c r="D26" i="18"/>
  <c r="D25" i="18"/>
  <c r="N25" i="18"/>
  <c r="I25" i="18"/>
  <c r="D21" i="18"/>
  <c r="N21" i="18"/>
  <c r="I21" i="18"/>
  <c r="I19" i="18"/>
  <c r="N19" i="18"/>
  <c r="P19" i="18" s="1"/>
  <c r="D19" i="18"/>
  <c r="E27" i="18"/>
  <c r="E23" i="18"/>
  <c r="D22" i="18"/>
  <c r="H26" i="18"/>
  <c r="H22" i="18"/>
  <c r="I27" i="18"/>
  <c r="K27" i="18" s="1"/>
  <c r="I23" i="18"/>
  <c r="K23" i="18" s="1"/>
  <c r="J19" i="18"/>
  <c r="J24" i="18"/>
  <c r="J20" i="18"/>
  <c r="N22" i="18"/>
  <c r="O27" i="18"/>
  <c r="O23" i="18"/>
  <c r="D27" i="18"/>
  <c r="C26" i="18"/>
  <c r="D23" i="18"/>
  <c r="C22" i="18"/>
  <c r="E19" i="18"/>
  <c r="I24" i="18"/>
  <c r="I20" i="18"/>
  <c r="J25" i="18"/>
  <c r="J21" i="18"/>
  <c r="N27" i="18"/>
  <c r="N23" i="18"/>
  <c r="O24" i="18"/>
  <c r="O20" i="18"/>
  <c r="P22" i="18" l="1"/>
  <c r="E28" i="18"/>
  <c r="F23" i="18"/>
  <c r="F20" i="18"/>
  <c r="K19" i="18"/>
  <c r="O28" i="18"/>
  <c r="N28" i="18"/>
  <c r="C28" i="18"/>
  <c r="P27" i="18"/>
  <c r="P23" i="18"/>
  <c r="F26" i="18"/>
  <c r="K22" i="18"/>
  <c r="M28" i="18"/>
  <c r="P24" i="18"/>
  <c r="I28" i="18"/>
  <c r="D28" i="18"/>
  <c r="K20" i="18"/>
  <c r="F25" i="18"/>
  <c r="F27" i="18"/>
  <c r="J28" i="18"/>
  <c r="P26" i="18"/>
  <c r="F21" i="18"/>
  <c r="P25" i="18"/>
  <c r="P20" i="18"/>
  <c r="K21" i="18"/>
  <c r="H28" i="18"/>
  <c r="F22" i="18"/>
  <c r="K26" i="18"/>
  <c r="K24" i="18"/>
  <c r="P21" i="18"/>
  <c r="K25" i="18"/>
  <c r="F19" i="18"/>
  <c r="F28" i="18" l="1"/>
  <c r="P28" i="18"/>
  <c r="K28" i="18"/>
  <c r="B87" i="18" s="1"/>
</calcChain>
</file>

<file path=xl/sharedStrings.xml><?xml version="1.0" encoding="utf-8"?>
<sst xmlns="http://schemas.openxmlformats.org/spreadsheetml/2006/main" count="193" uniqueCount="54">
  <si>
    <t>County</t>
  </si>
  <si>
    <t>Alameda</t>
  </si>
  <si>
    <t>Contra Costa</t>
  </si>
  <si>
    <t>Marin</t>
  </si>
  <si>
    <t>Napa</t>
  </si>
  <si>
    <t>San Francisco</t>
  </si>
  <si>
    <t>San Mateo</t>
  </si>
  <si>
    <t>Santa Clara</t>
  </si>
  <si>
    <t>Solano</t>
  </si>
  <si>
    <t>Sonoma</t>
  </si>
  <si>
    <t>TOTAL</t>
  </si>
  <si>
    <t>2070 BAU Jobs</t>
  </si>
  <si>
    <t>2070 SPUR Jobs</t>
  </si>
  <si>
    <t>Commercial</t>
  </si>
  <si>
    <t>Industrial</t>
  </si>
  <si>
    <t>Large Landscapes</t>
  </si>
  <si>
    <t>All</t>
  </si>
  <si>
    <t>TOTAL Jobs (SPUR 2020)</t>
  </si>
  <si>
    <t>Commercial WF</t>
  </si>
  <si>
    <t>Industrial WF</t>
  </si>
  <si>
    <t>Lg Landscape WF</t>
  </si>
  <si>
    <t>CII County Water Factors (Gal/Job-Yr)</t>
  </si>
  <si>
    <t>CII County Water Factors (AF/Job-Yr)</t>
  </si>
  <si>
    <t>TOTAL Jobs (SPUR Jobs 2070)</t>
  </si>
  <si>
    <t>TOTAL Jobs (BAU 2070)</t>
  </si>
  <si>
    <t>Baseline (Inefficient Scenario - Job growth, but no change in water use per job)</t>
  </si>
  <si>
    <t>Workbook Date:</t>
  </si>
  <si>
    <t>Workbook Contents</t>
  </si>
  <si>
    <t>Worksheet</t>
  </si>
  <si>
    <t>Type</t>
  </si>
  <si>
    <t>Use</t>
  </si>
  <si>
    <t>Notes</t>
  </si>
  <si>
    <t>Inputs + Calculation</t>
  </si>
  <si>
    <t>TOTAL Jobs (SPUR Current)</t>
  </si>
  <si>
    <t>Average 2010-2015 CII Water Use in County (DWR Water Balance Data) (AFY/Yr)</t>
  </si>
  <si>
    <t>Commercial (MGY)</t>
  </si>
  <si>
    <t>Industrial (MGY)</t>
  </si>
  <si>
    <t>Large Landscapes (MGY)</t>
  </si>
  <si>
    <t>TOTAL Water Use (MGY)</t>
  </si>
  <si>
    <t>Current (Baseline)</t>
  </si>
  <si>
    <t>Jobs/ Type of CII Water Use</t>
  </si>
  <si>
    <t>Efficient Scenario (10% Gain in Efficiency/Decade)</t>
  </si>
  <si>
    <t>Current Water Factors</t>
  </si>
  <si>
    <t>Highly Efficient Scenario (20% Gain in Efficiency/Decade)</t>
  </si>
  <si>
    <t>CII Estimates</t>
  </si>
  <si>
    <t>Calculation of CII water factors and use by scenario</t>
  </si>
  <si>
    <t>See appendix for notes on methods. Used DWR Water Balance data to estimate CII water use.</t>
  </si>
  <si>
    <t>Modified Water Factors Under Efficient Scenario</t>
  </si>
  <si>
    <t>Modified Water Factors Under Highly Efficient Scenario</t>
  </si>
  <si>
    <t>Jobs Scenario</t>
  </si>
  <si>
    <t>BAU Inefficient - SPUR Efficient</t>
  </si>
  <si>
    <t>MGY</t>
  </si>
  <si>
    <t>This workbook contains the data and spreadsheets that Pacific Institute used to estimate commercial, industrial and institutional (CII) water use in its Water for a Growing Bay Area project with SPUR.</t>
  </si>
  <si>
    <t>Additional background on inputs and methods can be found at spur.org/bayareawater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</si>
</sst>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/>
    <xf numFmtId="3" fontId="0" fillId="0" borderId="0" xfId="0" applyNumberFormat="1" applyBorder="1"/>
    <xf numFmtId="0" fontId="1" fillId="0" borderId="0" xfId="2" applyFill="1" applyAlignment="1">
      <alignment horizontal="left" wrapText="1"/>
    </xf>
    <xf numFmtId="0" fontId="1" fillId="0" borderId="0" xfId="2" applyFill="1" applyBorder="1" applyAlignment="1">
      <alignment horizontal="left" wrapText="1"/>
    </xf>
    <xf numFmtId="43" fontId="0" fillId="0" borderId="0" xfId="0" applyNumberFormat="1"/>
    <xf numFmtId="3" fontId="0" fillId="3" borderId="0" xfId="0" applyNumberFormat="1" applyFill="1" applyBorder="1"/>
    <xf numFmtId="0" fontId="0" fillId="3" borderId="0" xfId="0" applyFill="1"/>
    <xf numFmtId="0" fontId="0" fillId="3" borderId="0" xfId="0" applyFill="1" applyBorder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 wrapText="1"/>
    </xf>
    <xf numFmtId="0" fontId="4" fillId="0" borderId="5" xfId="0" applyFont="1" applyBorder="1" applyAlignment="1">
      <alignment wrapText="1"/>
    </xf>
    <xf numFmtId="0" fontId="0" fillId="4" borderId="5" xfId="0" applyFill="1" applyBorder="1" applyAlignment="1">
      <alignment wrapText="1"/>
    </xf>
    <xf numFmtId="3" fontId="0" fillId="0" borderId="5" xfId="0" applyNumberFormat="1" applyBorder="1"/>
    <xf numFmtId="3" fontId="2" fillId="0" borderId="5" xfId="0" applyNumberFormat="1" applyFont="1" applyFill="1" applyBorder="1"/>
    <xf numFmtId="3" fontId="2" fillId="0" borderId="5" xfId="0" applyNumberFormat="1" applyFont="1" applyBorder="1"/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2" fillId="0" borderId="5" xfId="2" applyFont="1" applyBorder="1" applyAlignment="1">
      <alignment horizontal="left" wrapText="1"/>
    </xf>
    <xf numFmtId="0" fontId="2" fillId="0" borderId="5" xfId="2" applyFont="1" applyFill="1" applyBorder="1" applyAlignment="1">
      <alignment horizontal="left" wrapText="1"/>
    </xf>
    <xf numFmtId="164" fontId="0" fillId="0" borderId="5" xfId="1" applyNumberFormat="1" applyFont="1" applyBorder="1"/>
    <xf numFmtId="43" fontId="0" fillId="0" borderId="5" xfId="1" applyNumberFormat="1" applyFont="1" applyBorder="1"/>
    <xf numFmtId="164" fontId="0" fillId="2" borderId="5" xfId="0" applyNumberFormat="1" applyFill="1" applyBorder="1"/>
    <xf numFmtId="0" fontId="0" fillId="0" borderId="8" xfId="0" applyBorder="1"/>
    <xf numFmtId="0" fontId="2" fillId="0" borderId="9" xfId="0" applyFont="1" applyBorder="1"/>
    <xf numFmtId="0" fontId="0" fillId="0" borderId="11" xfId="0" applyBorder="1"/>
    <xf numFmtId="3" fontId="0" fillId="0" borderId="11" xfId="0" applyNumberFormat="1" applyBorder="1"/>
    <xf numFmtId="3" fontId="2" fillId="0" borderId="11" xfId="0" applyNumberFormat="1" applyFont="1" applyBorder="1" applyAlignment="1">
      <alignment wrapText="1"/>
    </xf>
    <xf numFmtId="3" fontId="2" fillId="0" borderId="11" xfId="0" applyNumberFormat="1" applyFont="1" applyBorder="1"/>
    <xf numFmtId="3" fontId="2" fillId="0" borderId="13" xfId="0" applyNumberFormat="1" applyFont="1" applyBorder="1"/>
    <xf numFmtId="1" fontId="0" fillId="2" borderId="5" xfId="0" applyNumberFormat="1" applyFill="1" applyBorder="1"/>
    <xf numFmtId="1" fontId="0" fillId="2" borderId="6" xfId="0" applyNumberFormat="1" applyFill="1" applyBorder="1"/>
    <xf numFmtId="1" fontId="0" fillId="0" borderId="11" xfId="0" applyNumberFormat="1" applyBorder="1"/>
    <xf numFmtId="1" fontId="0" fillId="0" borderId="5" xfId="0" applyNumberFormat="1" applyBorder="1"/>
    <xf numFmtId="1" fontId="0" fillId="0" borderId="12" xfId="0" applyNumberFormat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8" xfId="0" applyFont="1" applyBorder="1"/>
    <xf numFmtId="0" fontId="2" fillId="0" borderId="10" xfId="0" applyFont="1" applyBorder="1"/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3" fontId="2" fillId="2" borderId="5" xfId="0" applyNumberFormat="1" applyFont="1" applyFill="1" applyBorder="1" applyAlignment="1"/>
    <xf numFmtId="3" fontId="2" fillId="2" borderId="5" xfId="0" applyNumberFormat="1" applyFont="1" applyFill="1" applyBorder="1"/>
    <xf numFmtId="0" fontId="2" fillId="2" borderId="5" xfId="2" applyFont="1" applyFill="1" applyBorder="1" applyAlignment="1">
      <alignment horizontal="left" wrapText="1"/>
    </xf>
    <xf numFmtId="164" fontId="0" fillId="0" borderId="5" xfId="0" applyNumberFormat="1" applyBorder="1"/>
    <xf numFmtId="0" fontId="3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0" borderId="12" xfId="2" applyFont="1" applyFill="1" applyBorder="1" applyAlignment="1">
      <alignment horizontal="left" wrapText="1"/>
    </xf>
    <xf numFmtId="3" fontId="0" fillId="0" borderId="12" xfId="0" applyNumberForma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21" xfId="0" applyNumberFormat="1" applyFont="1" applyFill="1" applyBorder="1"/>
    <xf numFmtId="0" fontId="2" fillId="0" borderId="22" xfId="0" applyFont="1" applyBorder="1" applyAlignment="1">
      <alignment wrapText="1"/>
    </xf>
    <xf numFmtId="3" fontId="2" fillId="0" borderId="22" xfId="0" applyNumberFormat="1" applyFont="1" applyBorder="1"/>
    <xf numFmtId="3" fontId="2" fillId="0" borderId="23" xfId="0" applyNumberFormat="1" applyFont="1" applyFill="1" applyBorder="1"/>
    <xf numFmtId="3" fontId="2" fillId="0" borderId="0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personal/athebo_pacinst_org/Documents/Projects/SPUR/Analysis/OtherDemandForecastModels/PI_2100_WaterDemand/Urban-Water-Demand-Model/Urban%20Water%20Demand%20Model/urban_water_demand_model_1.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bration Data"/>
      <sheetName val="About"/>
      <sheetName val="Input"/>
      <sheetName val="Parameters"/>
      <sheetName val="Population"/>
      <sheetName val="Emissions"/>
      <sheetName val="Output"/>
      <sheetName val="Scenarios"/>
      <sheetName val="Output - Simulations"/>
      <sheetName val="Ouput-HR"/>
      <sheetName val="Summ Simulations"/>
      <sheetName val="Summ NoCC"/>
      <sheetName val="Summ Emissions"/>
      <sheetName val="Summ Category"/>
      <sheetName val="Summ County"/>
      <sheetName val="Summ Cat Cnty"/>
      <sheetName val="OutputDB"/>
      <sheetName val="OutputDB (No CC)"/>
      <sheetName val="Calcs"/>
      <sheetName val="Calcs (No CC)"/>
      <sheetName val="Calcs CII"/>
      <sheetName val="Irrigation Demand"/>
      <sheetName val="Counties"/>
      <sheetName val="Grid_Cells"/>
      <sheetName val="Counties Table"/>
      <sheetName val="Jobs Forecast"/>
      <sheetName val="Manufacturing"/>
      <sheetName val="Employees"/>
      <sheetName val="Historical CA Water Use"/>
      <sheetName val="tblHelp"/>
      <sheetName val="Pop_DOF_old"/>
      <sheetName val="Pop_DOF"/>
      <sheetName val="EPA_B1"/>
      <sheetName val="EPA_B2"/>
      <sheetName val="EPA_A1"/>
      <sheetName val="EPA_A2"/>
      <sheetName val="PPIC_Low"/>
      <sheetName val="PPIC_Mid"/>
      <sheetName val="PPIC_High"/>
      <sheetName val="pop_none"/>
      <sheetName val="Households"/>
      <sheetName val="Inputs"/>
    </sheetNames>
    <sheetDataSet>
      <sheetData sheetId="0"/>
      <sheetData sheetId="1"/>
      <sheetData sheetId="2">
        <row r="27">
          <cell r="L27" t="str">
            <v>Solano</v>
          </cell>
        </row>
      </sheetData>
      <sheetData sheetId="3">
        <row r="86">
          <cell r="A86" t="str">
            <v>Construction, Natural Resources, and Mining</v>
          </cell>
          <cell r="B86">
            <v>31</v>
          </cell>
          <cell r="C86">
            <v>6.2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5.0456225872039795E-2</v>
          </cell>
          <cell r="K86" t="b">
            <v>1</v>
          </cell>
          <cell r="L86">
            <v>20.829234328030367</v>
          </cell>
          <cell r="M86">
            <v>25.425657200813294</v>
          </cell>
          <cell r="N86">
            <v>31</v>
          </cell>
        </row>
        <row r="87">
          <cell r="A87" t="str">
            <v>Educational &amp; Health Svcs</v>
          </cell>
          <cell r="B87">
            <v>196</v>
          </cell>
          <cell r="C87">
            <v>39.200000000000003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0.85709631443023682</v>
          </cell>
          <cell r="K87" t="b">
            <v>1</v>
          </cell>
          <cell r="L87">
            <v>237.84067983291851</v>
          </cell>
          <cell r="M87">
            <v>223.99635105133058</v>
          </cell>
          <cell r="N87">
            <v>196</v>
          </cell>
        </row>
        <row r="88">
          <cell r="A88" t="str">
            <v>Financial Activities</v>
          </cell>
          <cell r="B88">
            <v>47</v>
          </cell>
          <cell r="C88">
            <v>9.4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0.53330641984939575</v>
          </cell>
          <cell r="K88" t="b">
            <v>1</v>
          </cell>
          <cell r="L88">
            <v>47.785689934158128</v>
          </cell>
          <cell r="M88">
            <v>47.626160693168643</v>
          </cell>
          <cell r="N88">
            <v>47</v>
          </cell>
        </row>
        <row r="89">
          <cell r="A89" t="str">
            <v>Government</v>
          </cell>
          <cell r="B89">
            <v>47</v>
          </cell>
          <cell r="C89">
            <v>9.4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0.65378499031066895</v>
          </cell>
          <cell r="K89" t="b">
            <v>1</v>
          </cell>
          <cell r="L89">
            <v>50.718259301283865</v>
          </cell>
          <cell r="M89">
            <v>49.891157817840579</v>
          </cell>
          <cell r="N89">
            <v>47</v>
          </cell>
        </row>
        <row r="90">
          <cell r="A90" t="str">
            <v>Information</v>
          </cell>
          <cell r="B90">
            <v>47</v>
          </cell>
          <cell r="C90">
            <v>9.4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0.53252261877059937</v>
          </cell>
          <cell r="K90" t="b">
            <v>1</v>
          </cell>
          <cell r="L90">
            <v>47.767158663545899</v>
          </cell>
          <cell r="M90">
            <v>47.611425232887271</v>
          </cell>
          <cell r="N90">
            <v>47</v>
          </cell>
        </row>
        <row r="91">
          <cell r="A91" t="str">
            <v>Leisure &amp; Hospitality</v>
          </cell>
          <cell r="B91">
            <v>261</v>
          </cell>
          <cell r="C91">
            <v>52.2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0.11328971385955811</v>
          </cell>
          <cell r="K91" t="b">
            <v>1</v>
          </cell>
          <cell r="L91">
            <v>197.87886437561323</v>
          </cell>
          <cell r="M91">
            <v>220.62744612693785</v>
          </cell>
          <cell r="N91">
            <v>261</v>
          </cell>
        </row>
        <row r="92">
          <cell r="A92" t="str">
            <v>Manufacturing</v>
          </cell>
          <cell r="B92" t="str">
            <v>varies by county</v>
          </cell>
          <cell r="C92">
            <v>10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0.90754848718643188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Military</v>
          </cell>
          <cell r="B93">
            <v>100</v>
          </cell>
          <cell r="C93">
            <v>20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0.35259199142456055</v>
          </cell>
          <cell r="K93" t="b">
            <v>1</v>
          </cell>
          <cell r="L93">
            <v>92.433360173585612</v>
          </cell>
          <cell r="M93">
            <v>94.103679656982422</v>
          </cell>
          <cell r="N93">
            <v>100</v>
          </cell>
        </row>
        <row r="94">
          <cell r="A94" t="str">
            <v>Other Services</v>
          </cell>
          <cell r="B94">
            <v>47</v>
          </cell>
          <cell r="C94">
            <v>9.4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0.22150200605392456</v>
          </cell>
          <cell r="K94" t="b">
            <v>1</v>
          </cell>
          <cell r="L94">
            <v>39.7889746061458</v>
          </cell>
          <cell r="M94">
            <v>41.764237713813785</v>
          </cell>
          <cell r="N94">
            <v>47</v>
          </cell>
        </row>
        <row r="95">
          <cell r="A95" t="str">
            <v>Professional &amp; Business Svcs</v>
          </cell>
          <cell r="B95">
            <v>47</v>
          </cell>
          <cell r="C95">
            <v>9.4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0.94015038013458252</v>
          </cell>
          <cell r="K95" t="b">
            <v>1</v>
          </cell>
          <cell r="L95">
            <v>61.626749958073482</v>
          </cell>
          <cell r="M95">
            <v>55.27482714653015</v>
          </cell>
          <cell r="N95">
            <v>47</v>
          </cell>
        </row>
        <row r="96">
          <cell r="A96" t="str">
            <v>Transp., Trade, &amp; Utilities</v>
          </cell>
          <cell r="B96">
            <v>100</v>
          </cell>
          <cell r="C96">
            <v>20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0.99557000398635864</v>
          </cell>
          <cell r="K96" t="b">
            <v>1</v>
          </cell>
          <cell r="L96">
            <v>152.34819453193035</v>
          </cell>
          <cell r="M96">
            <v>119.82280015945435</v>
          </cell>
          <cell r="N96">
            <v>100</v>
          </cell>
        </row>
      </sheetData>
      <sheetData sheetId="4">
        <row r="41">
          <cell r="O41" t="e">
            <v>#NAME?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">
          <cell r="B5" t="str">
            <v>Alameda</v>
          </cell>
          <cell r="C5">
            <v>705</v>
          </cell>
        </row>
        <row r="6">
          <cell r="B6" t="str">
            <v>Alpine</v>
          </cell>
          <cell r="C6">
            <v>833</v>
          </cell>
        </row>
        <row r="7">
          <cell r="B7" t="str">
            <v>Amador</v>
          </cell>
          <cell r="C7">
            <v>1047</v>
          </cell>
        </row>
        <row r="8">
          <cell r="B8" t="str">
            <v>Butte</v>
          </cell>
          <cell r="C8">
            <v>1073</v>
          </cell>
        </row>
        <row r="9">
          <cell r="B9" t="str">
            <v>Calaveras</v>
          </cell>
          <cell r="C9">
            <v>1234</v>
          </cell>
        </row>
        <row r="10">
          <cell r="B10" t="str">
            <v>Colusa</v>
          </cell>
          <cell r="C10">
            <v>1657</v>
          </cell>
        </row>
        <row r="11">
          <cell r="B11" t="str">
            <v>Contra Costa</v>
          </cell>
          <cell r="C11">
            <v>2817</v>
          </cell>
        </row>
        <row r="12">
          <cell r="B12" t="str">
            <v>Del Norte</v>
          </cell>
          <cell r="C12">
            <v>1639</v>
          </cell>
        </row>
        <row r="13">
          <cell r="B13" t="str">
            <v>El Dorado</v>
          </cell>
          <cell r="C13">
            <v>521</v>
          </cell>
        </row>
        <row r="14">
          <cell r="B14" t="str">
            <v>Fresno</v>
          </cell>
          <cell r="C14">
            <v>1382</v>
          </cell>
        </row>
        <row r="15">
          <cell r="B15" t="str">
            <v>Glenn</v>
          </cell>
          <cell r="C15">
            <v>1209</v>
          </cell>
        </row>
        <row r="16">
          <cell r="B16" t="str">
            <v>Humboldt</v>
          </cell>
          <cell r="C16">
            <v>1683</v>
          </cell>
        </row>
        <row r="17">
          <cell r="B17" t="str">
            <v>Imperial</v>
          </cell>
          <cell r="C17">
            <v>1272</v>
          </cell>
        </row>
        <row r="18">
          <cell r="B18" t="str">
            <v>Inyo</v>
          </cell>
          <cell r="C18">
            <v>1736</v>
          </cell>
        </row>
        <row r="19">
          <cell r="B19" t="str">
            <v>Kern</v>
          </cell>
          <cell r="C19">
            <v>1766</v>
          </cell>
        </row>
        <row r="20">
          <cell r="B20" t="str">
            <v>Kings</v>
          </cell>
          <cell r="C20">
            <v>1594</v>
          </cell>
        </row>
        <row r="21">
          <cell r="B21" t="str">
            <v>Lake</v>
          </cell>
          <cell r="C21">
            <v>2501</v>
          </cell>
        </row>
        <row r="22">
          <cell r="B22" t="str">
            <v>Lassen</v>
          </cell>
          <cell r="C22">
            <v>1167</v>
          </cell>
        </row>
        <row r="23">
          <cell r="B23" t="str">
            <v>Los Angeles</v>
          </cell>
          <cell r="C23">
            <v>921</v>
          </cell>
        </row>
        <row r="24">
          <cell r="B24" t="str">
            <v>Madera</v>
          </cell>
          <cell r="C24">
            <v>1078</v>
          </cell>
        </row>
        <row r="25">
          <cell r="B25" t="str">
            <v>Marin</v>
          </cell>
          <cell r="C25">
            <v>821</v>
          </cell>
        </row>
        <row r="26">
          <cell r="B26" t="str">
            <v>Mariposa</v>
          </cell>
          <cell r="C26">
            <v>465</v>
          </cell>
        </row>
        <row r="27">
          <cell r="B27" t="str">
            <v>Mendocino</v>
          </cell>
          <cell r="C27">
            <v>1612</v>
          </cell>
        </row>
        <row r="28">
          <cell r="B28" t="str">
            <v>Merced</v>
          </cell>
          <cell r="C28">
            <v>1474</v>
          </cell>
        </row>
        <row r="29">
          <cell r="B29" t="str">
            <v>Modoc</v>
          </cell>
          <cell r="C29">
            <v>833</v>
          </cell>
        </row>
        <row r="30">
          <cell r="B30" t="str">
            <v>Mono</v>
          </cell>
          <cell r="C30">
            <v>3911</v>
          </cell>
        </row>
        <row r="31">
          <cell r="B31" t="str">
            <v>Monterey</v>
          </cell>
          <cell r="C31">
            <v>1643</v>
          </cell>
        </row>
        <row r="32">
          <cell r="B32" t="str">
            <v>Napa</v>
          </cell>
          <cell r="C32">
            <v>1782</v>
          </cell>
        </row>
        <row r="33">
          <cell r="B33" t="str">
            <v>Nevada</v>
          </cell>
          <cell r="C33">
            <v>418</v>
          </cell>
        </row>
        <row r="34">
          <cell r="B34" t="str">
            <v>Orange</v>
          </cell>
          <cell r="C34">
            <v>517</v>
          </cell>
        </row>
        <row r="35">
          <cell r="B35" t="str">
            <v>Placer</v>
          </cell>
          <cell r="C35">
            <v>583</v>
          </cell>
        </row>
        <row r="36">
          <cell r="B36" t="str">
            <v>Plumas</v>
          </cell>
          <cell r="C36">
            <v>2016</v>
          </cell>
        </row>
        <row r="37">
          <cell r="B37" t="str">
            <v>Riverside</v>
          </cell>
          <cell r="C37">
            <v>683</v>
          </cell>
        </row>
        <row r="38">
          <cell r="B38" t="str">
            <v>Sacramento</v>
          </cell>
          <cell r="C38">
            <v>837</v>
          </cell>
        </row>
        <row r="39">
          <cell r="B39" t="str">
            <v>San Benito</v>
          </cell>
          <cell r="C39">
            <v>1060</v>
          </cell>
        </row>
        <row r="40">
          <cell r="B40" t="str">
            <v>San Bernardino</v>
          </cell>
          <cell r="C40">
            <v>773</v>
          </cell>
        </row>
        <row r="41">
          <cell r="B41" t="str">
            <v>San Diego</v>
          </cell>
          <cell r="C41">
            <v>460</v>
          </cell>
        </row>
        <row r="42">
          <cell r="B42" t="str">
            <v>San Francisco</v>
          </cell>
          <cell r="C42">
            <v>1026</v>
          </cell>
        </row>
        <row r="43">
          <cell r="B43" t="str">
            <v>San Joaquin</v>
          </cell>
          <cell r="C43">
            <v>1168</v>
          </cell>
        </row>
        <row r="44">
          <cell r="B44" t="str">
            <v>San Luis Obispo</v>
          </cell>
          <cell r="C44">
            <v>1166</v>
          </cell>
        </row>
        <row r="45">
          <cell r="B45" t="str">
            <v>San Mateo</v>
          </cell>
          <cell r="C45">
            <v>806</v>
          </cell>
        </row>
        <row r="46">
          <cell r="B46" t="str">
            <v>Santa Barbara</v>
          </cell>
          <cell r="C46">
            <v>593</v>
          </cell>
        </row>
        <row r="47">
          <cell r="B47" t="str">
            <v>Santa Clara</v>
          </cell>
          <cell r="C47">
            <v>341</v>
          </cell>
        </row>
        <row r="48">
          <cell r="B48" t="str">
            <v>Santa Cruz</v>
          </cell>
          <cell r="C48">
            <v>842</v>
          </cell>
        </row>
        <row r="49">
          <cell r="B49" t="str">
            <v>Shasta</v>
          </cell>
          <cell r="C49">
            <v>1243</v>
          </cell>
        </row>
        <row r="50">
          <cell r="B50" t="str">
            <v>Sierra</v>
          </cell>
          <cell r="C50">
            <v>1174</v>
          </cell>
        </row>
        <row r="51">
          <cell r="B51" t="str">
            <v>Siskiyou</v>
          </cell>
          <cell r="C51">
            <v>1519</v>
          </cell>
        </row>
        <row r="52">
          <cell r="B52" t="str">
            <v>Solano</v>
          </cell>
          <cell r="C52">
            <v>1696</v>
          </cell>
        </row>
        <row r="53">
          <cell r="B53" t="str">
            <v>Sonoma</v>
          </cell>
          <cell r="C53">
            <v>1050</v>
          </cell>
        </row>
        <row r="54">
          <cell r="B54" t="str">
            <v>Stanislaus</v>
          </cell>
          <cell r="C54">
            <v>1438</v>
          </cell>
        </row>
        <row r="55">
          <cell r="B55" t="str">
            <v>Sutter</v>
          </cell>
          <cell r="C55">
            <v>1348</v>
          </cell>
        </row>
        <row r="56">
          <cell r="B56" t="str">
            <v>Tehama</v>
          </cell>
          <cell r="C56">
            <v>1984</v>
          </cell>
        </row>
        <row r="57">
          <cell r="B57" t="str">
            <v>Trinity</v>
          </cell>
          <cell r="C57">
            <v>1604</v>
          </cell>
        </row>
        <row r="58">
          <cell r="B58" t="str">
            <v>Tulare</v>
          </cell>
          <cell r="C58">
            <v>1370</v>
          </cell>
        </row>
        <row r="59">
          <cell r="B59" t="str">
            <v>Tuolumne</v>
          </cell>
          <cell r="C59">
            <v>1221</v>
          </cell>
        </row>
        <row r="60">
          <cell r="B60" t="str">
            <v>Ventura</v>
          </cell>
          <cell r="C60">
            <v>495</v>
          </cell>
        </row>
        <row r="61">
          <cell r="B61" t="str">
            <v>Yolo</v>
          </cell>
          <cell r="C61">
            <v>1087</v>
          </cell>
        </row>
        <row r="62">
          <cell r="B62" t="str">
            <v>Yuba</v>
          </cell>
          <cell r="C62">
            <v>1405</v>
          </cell>
        </row>
        <row r="63">
          <cell r="B63" t="str">
            <v>Hydrologic Region 1</v>
          </cell>
          <cell r="C63">
            <v>1526.8780866571242</v>
          </cell>
        </row>
        <row r="64">
          <cell r="B64" t="str">
            <v>Hydrologic Region 2</v>
          </cell>
          <cell r="C64">
            <v>1128.7117353625201</v>
          </cell>
        </row>
        <row r="65">
          <cell r="B65" t="str">
            <v>Hydrologic Region 3</v>
          </cell>
          <cell r="C65">
            <v>1005.4849058061097</v>
          </cell>
        </row>
        <row r="66">
          <cell r="B66" t="str">
            <v>Hydrologic Region 4</v>
          </cell>
          <cell r="C66">
            <v>594.10608230033074</v>
          </cell>
        </row>
        <row r="67">
          <cell r="B67" t="str">
            <v>Hydrologic Region 5</v>
          </cell>
          <cell r="C67">
            <v>1314.773189972321</v>
          </cell>
        </row>
        <row r="68">
          <cell r="B68" t="str">
            <v>Hydrologic Region 6</v>
          </cell>
          <cell r="C68">
            <v>1165.4138946653638</v>
          </cell>
        </row>
        <row r="69">
          <cell r="B69" t="str">
            <v>Hydrologic Region 7</v>
          </cell>
          <cell r="C69">
            <v>1485.164207016257</v>
          </cell>
        </row>
        <row r="70">
          <cell r="B70" t="str">
            <v>Hydrologic Region 8</v>
          </cell>
          <cell r="C70">
            <v>1263.3265239573061</v>
          </cell>
        </row>
        <row r="71">
          <cell r="B71" t="str">
            <v>Hydrologic Region 9</v>
          </cell>
          <cell r="C71">
            <v>2012.7879470590162</v>
          </cell>
        </row>
        <row r="72">
          <cell r="B72" t="str">
            <v>Hydrologic Region 10</v>
          </cell>
          <cell r="C72">
            <v>909.89438586260474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D8"/>
  <sheetViews>
    <sheetView tabSelected="1" workbookViewId="0">
      <selection activeCell="C17" sqref="C17"/>
    </sheetView>
  </sheetViews>
  <sheetFormatPr baseColWidth="10" defaultColWidth="8.83203125" defaultRowHeight="15" x14ac:dyDescent="0.2"/>
  <cols>
    <col min="1" max="1" width="28.1640625" customWidth="1"/>
    <col min="2" max="2" width="19.6640625" customWidth="1"/>
    <col min="3" max="3" width="33.6640625" customWidth="1"/>
    <col min="4" max="4" width="40.6640625" customWidth="1"/>
  </cols>
  <sheetData>
    <row r="1" spans="1:4" ht="47.5" customHeight="1" x14ac:dyDescent="0.2">
      <c r="A1" s="93" t="s">
        <v>52</v>
      </c>
      <c r="B1" s="93"/>
      <c r="C1" s="93"/>
      <c r="D1" s="2"/>
    </row>
    <row r="2" spans="1:4" ht="32.25" customHeight="1" x14ac:dyDescent="0.2">
      <c r="A2" s="92" t="s">
        <v>53</v>
      </c>
      <c r="B2" s="92"/>
      <c r="C2" s="92"/>
      <c r="D2" s="2"/>
    </row>
    <row r="3" spans="1:4" x14ac:dyDescent="0.2">
      <c r="A3" s="2"/>
      <c r="B3" s="2"/>
      <c r="C3" s="2"/>
      <c r="D3" s="2"/>
    </row>
    <row r="4" spans="1:4" ht="16" x14ac:dyDescent="0.2">
      <c r="A4" s="12" t="s">
        <v>26</v>
      </c>
      <c r="B4" s="13">
        <v>44284</v>
      </c>
      <c r="C4" s="2"/>
      <c r="D4" s="2"/>
    </row>
    <row r="5" spans="1:4" x14ac:dyDescent="0.2">
      <c r="A5" s="2"/>
      <c r="B5" s="2"/>
      <c r="C5" s="2"/>
      <c r="D5" s="2"/>
    </row>
    <row r="6" spans="1:4" ht="16" x14ac:dyDescent="0.2">
      <c r="A6" s="12" t="s">
        <v>27</v>
      </c>
      <c r="B6" s="2"/>
      <c r="C6" s="2"/>
      <c r="D6" s="2"/>
    </row>
    <row r="7" spans="1:4" ht="16" x14ac:dyDescent="0.2">
      <c r="A7" s="14" t="s">
        <v>28</v>
      </c>
      <c r="B7" s="14" t="s">
        <v>29</v>
      </c>
      <c r="C7" s="14" t="s">
        <v>30</v>
      </c>
      <c r="D7" s="14" t="s">
        <v>31</v>
      </c>
    </row>
    <row r="8" spans="1:4" ht="32" x14ac:dyDescent="0.2">
      <c r="A8" s="15" t="s">
        <v>44</v>
      </c>
      <c r="B8" s="15" t="s">
        <v>32</v>
      </c>
      <c r="C8" s="15" t="s">
        <v>45</v>
      </c>
      <c r="D8" s="15" t="s">
        <v>46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2:V87"/>
  <sheetViews>
    <sheetView topLeftCell="A58" zoomScale="70" zoomScaleNormal="70" workbookViewId="0">
      <selection activeCell="B87" sqref="B87"/>
    </sheetView>
  </sheetViews>
  <sheetFormatPr baseColWidth="10" defaultColWidth="8.83203125" defaultRowHeight="15" x14ac:dyDescent="0.2"/>
  <cols>
    <col min="1" max="1" width="16.83203125" customWidth="1"/>
    <col min="2" max="2" width="14.83203125" customWidth="1"/>
    <col min="3" max="3" width="15.5" customWidth="1"/>
    <col min="4" max="4" width="13.33203125" customWidth="1"/>
    <col min="5" max="5" width="15.1640625" customWidth="1"/>
    <col min="6" max="6" width="17.1640625" customWidth="1"/>
    <col min="7" max="8" width="18.6640625" customWidth="1"/>
    <col min="9" max="9" width="12.6640625" customWidth="1"/>
    <col min="10" max="10" width="13.6640625" customWidth="1"/>
    <col min="11" max="11" width="14.5" customWidth="1"/>
    <col min="12" max="12" width="12.83203125" customWidth="1"/>
    <col min="13" max="13" width="15.1640625" customWidth="1"/>
    <col min="14" max="14" width="12.83203125" customWidth="1"/>
    <col min="15" max="15" width="14.83203125" customWidth="1"/>
    <col min="16" max="17" width="13.83203125" bestFit="1" customWidth="1"/>
    <col min="18" max="18" width="12.33203125" customWidth="1"/>
    <col min="19" max="19" width="13.83203125" bestFit="1" customWidth="1"/>
  </cols>
  <sheetData>
    <row r="2" spans="1:17" ht="30" customHeight="1" x14ac:dyDescent="0.2">
      <c r="A2" s="18"/>
      <c r="B2" s="18"/>
      <c r="C2" s="74" t="s">
        <v>34</v>
      </c>
      <c r="D2" s="75"/>
      <c r="E2" s="75"/>
      <c r="F2" s="76" t="s">
        <v>22</v>
      </c>
      <c r="G2" s="76"/>
      <c r="H2" s="76"/>
      <c r="I2" s="52" t="s">
        <v>21</v>
      </c>
      <c r="J2" s="53"/>
      <c r="K2" s="53"/>
      <c r="L2" s="1"/>
      <c r="M2" s="1"/>
    </row>
    <row r="3" spans="1:17" ht="32" x14ac:dyDescent="0.2">
      <c r="A3" s="18" t="s">
        <v>0</v>
      </c>
      <c r="B3" s="20" t="s">
        <v>33</v>
      </c>
      <c r="C3" s="21" t="s">
        <v>13</v>
      </c>
      <c r="D3" s="21" t="s">
        <v>14</v>
      </c>
      <c r="E3" s="21" t="s">
        <v>15</v>
      </c>
      <c r="F3" s="22" t="s">
        <v>18</v>
      </c>
      <c r="G3" s="22" t="s">
        <v>19</v>
      </c>
      <c r="H3" s="22" t="s">
        <v>20</v>
      </c>
      <c r="I3" s="54" t="s">
        <v>18</v>
      </c>
      <c r="J3" s="54" t="s">
        <v>19</v>
      </c>
      <c r="K3" s="54" t="s">
        <v>20</v>
      </c>
      <c r="L3" s="7"/>
      <c r="M3" s="7"/>
      <c r="N3" s="7"/>
      <c r="O3" s="7"/>
      <c r="P3" s="7"/>
    </row>
    <row r="4" spans="1:17" x14ac:dyDescent="0.2">
      <c r="A4" s="16" t="s">
        <v>1</v>
      </c>
      <c r="B4" s="16">
        <v>1097398.52</v>
      </c>
      <c r="C4" s="23">
        <v>33666.666666666664</v>
      </c>
      <c r="D4" s="23">
        <v>16800</v>
      </c>
      <c r="E4" s="23">
        <v>22983.333333333336</v>
      </c>
      <c r="F4" s="24">
        <f>C4/$B4</f>
        <v>3.0678614972677987E-2</v>
      </c>
      <c r="G4" s="24">
        <f t="shared" ref="G4:H12" si="0">D4/$B4</f>
        <v>1.5308932620029412E-2</v>
      </c>
      <c r="H4" s="24">
        <f t="shared" si="0"/>
        <v>2.0943470320456906E-2</v>
      </c>
      <c r="I4" s="25">
        <f>F4*325851</f>
        <v>9996.657367462094</v>
      </c>
      <c r="J4" s="25">
        <f>G4*325851</f>
        <v>4988.4310031692039</v>
      </c>
      <c r="K4" s="25">
        <f>H4*325851</f>
        <v>6824.4507473912035</v>
      </c>
      <c r="L4" s="8"/>
      <c r="M4" s="8"/>
      <c r="N4" s="8"/>
      <c r="O4" s="3"/>
      <c r="P4" s="3"/>
      <c r="Q4" s="3"/>
    </row>
    <row r="5" spans="1:17" x14ac:dyDescent="0.2">
      <c r="A5" s="16" t="s">
        <v>2</v>
      </c>
      <c r="B5" s="16">
        <v>580114.26</v>
      </c>
      <c r="C5" s="23">
        <v>27183.333333333332</v>
      </c>
      <c r="D5" s="23">
        <v>59333.333333333336</v>
      </c>
      <c r="E5" s="23">
        <v>27500</v>
      </c>
      <c r="F5" s="24">
        <f t="shared" ref="F5:F12" si="1">C5/$B5</f>
        <v>4.6858584950718728E-2</v>
      </c>
      <c r="G5" s="24">
        <f t="shared" si="0"/>
        <v>0.10227870167048356</v>
      </c>
      <c r="H5" s="24">
        <f t="shared" si="0"/>
        <v>4.7404454425926369E-2</v>
      </c>
      <c r="I5" s="25">
        <f t="shared" ref="I5:I12" si="2">F5*325851</f>
        <v>15268.916764776648</v>
      </c>
      <c r="J5" s="25">
        <f t="shared" ref="J5:J12" si="3">G5*325851</f>
        <v>33327.617218028739</v>
      </c>
      <c r="K5" s="25">
        <f t="shared" ref="K5:K12" si="4">H5*325851</f>
        <v>15446.788879142534</v>
      </c>
      <c r="L5" s="8"/>
      <c r="M5" s="8"/>
      <c r="N5" s="8"/>
      <c r="O5" s="3"/>
      <c r="P5" s="3"/>
      <c r="Q5" s="3"/>
    </row>
    <row r="6" spans="1:17" x14ac:dyDescent="0.2">
      <c r="A6" s="16" t="s">
        <v>3</v>
      </c>
      <c r="B6" s="16">
        <v>199691.47999999998</v>
      </c>
      <c r="C6" s="23">
        <v>5116.6666666666661</v>
      </c>
      <c r="D6" s="23">
        <v>616.66666666666663</v>
      </c>
      <c r="E6" s="23">
        <v>2583.3333333333335</v>
      </c>
      <c r="F6" s="24">
        <f t="shared" si="1"/>
        <v>2.5622859155867175E-2</v>
      </c>
      <c r="G6" s="24">
        <f t="shared" si="0"/>
        <v>3.0880970318146106E-3</v>
      </c>
      <c r="H6" s="24">
        <f t="shared" si="0"/>
        <v>1.2936622700844991E-2</v>
      </c>
      <c r="I6" s="25">
        <f t="shared" si="2"/>
        <v>8349.2342787984744</v>
      </c>
      <c r="J6" s="25">
        <f t="shared" si="3"/>
        <v>1006.2595059138226</v>
      </c>
      <c r="K6" s="25">
        <f t="shared" si="4"/>
        <v>4215.4114436930413</v>
      </c>
      <c r="L6" s="8"/>
      <c r="M6" s="8"/>
      <c r="N6" s="8"/>
      <c r="O6" s="3"/>
      <c r="P6" s="3"/>
      <c r="Q6" s="3"/>
    </row>
    <row r="7" spans="1:17" x14ac:dyDescent="0.2">
      <c r="A7" s="16" t="s">
        <v>4</v>
      </c>
      <c r="B7" s="16">
        <v>107811.81000000001</v>
      </c>
      <c r="C7" s="23">
        <v>6283.3333333333339</v>
      </c>
      <c r="D7" s="23">
        <v>216.66666666666669</v>
      </c>
      <c r="E7" s="23">
        <v>1550</v>
      </c>
      <c r="F7" s="24">
        <f t="shared" si="1"/>
        <v>5.8280566232338862E-2</v>
      </c>
      <c r="G7" s="24">
        <f t="shared" si="0"/>
        <v>2.0096746976668574E-3</v>
      </c>
      <c r="H7" s="24">
        <f t="shared" si="0"/>
        <v>1.4376903606385978E-2</v>
      </c>
      <c r="I7" s="25">
        <f t="shared" si="2"/>
        <v>18990.780787373849</v>
      </c>
      <c r="J7" s="25">
        <f t="shared" si="3"/>
        <v>654.8545099094431</v>
      </c>
      <c r="K7" s="25">
        <f t="shared" si="4"/>
        <v>4684.7284170444773</v>
      </c>
      <c r="L7" s="8"/>
      <c r="M7" s="8"/>
      <c r="N7" s="8"/>
      <c r="O7" s="3"/>
      <c r="P7" s="3"/>
      <c r="Q7" s="3"/>
    </row>
    <row r="8" spans="1:17" x14ac:dyDescent="0.2">
      <c r="A8" s="16" t="s">
        <v>5</v>
      </c>
      <c r="B8" s="16">
        <v>984473.66000000027</v>
      </c>
      <c r="C8" s="23">
        <v>21050</v>
      </c>
      <c r="D8" s="23">
        <v>1016.6666666666666</v>
      </c>
      <c r="E8" s="23">
        <v>1733.3333333333335</v>
      </c>
      <c r="F8" s="24">
        <f t="shared" si="1"/>
        <v>2.1381983952724538E-2</v>
      </c>
      <c r="G8" s="24">
        <f t="shared" si="0"/>
        <v>1.0327007293081526E-3</v>
      </c>
      <c r="H8" s="24">
        <f t="shared" si="0"/>
        <v>1.7606700958696375E-3</v>
      </c>
      <c r="I8" s="25">
        <f t="shared" si="2"/>
        <v>6967.3408529792432</v>
      </c>
      <c r="J8" s="25">
        <f t="shared" si="3"/>
        <v>336.50656534579082</v>
      </c>
      <c r="K8" s="25">
        <f t="shared" si="4"/>
        <v>573.71611140921721</v>
      </c>
      <c r="L8" s="8"/>
      <c r="M8" s="8"/>
      <c r="N8" s="8"/>
      <c r="O8" s="3"/>
      <c r="P8" s="3"/>
      <c r="Q8" s="3"/>
    </row>
    <row r="9" spans="1:17" x14ac:dyDescent="0.2">
      <c r="A9" s="16" t="s">
        <v>6</v>
      </c>
      <c r="B9" s="16">
        <v>576583.46</v>
      </c>
      <c r="C9" s="23">
        <v>15366.666666666668</v>
      </c>
      <c r="D9" s="23">
        <v>2366.6666666666665</v>
      </c>
      <c r="E9" s="23">
        <v>4166.666666666667</v>
      </c>
      <c r="F9" s="24">
        <f t="shared" si="1"/>
        <v>2.6651244325785323E-2</v>
      </c>
      <c r="G9" s="24">
        <f t="shared" si="0"/>
        <v>4.1046384970298434E-3</v>
      </c>
      <c r="H9" s="24">
        <f t="shared" si="0"/>
        <v>7.226476227165218E-3</v>
      </c>
      <c r="I9" s="25">
        <f t="shared" si="2"/>
        <v>8684.3346148014734</v>
      </c>
      <c r="J9" s="25">
        <f t="shared" si="3"/>
        <v>1337.5005588956715</v>
      </c>
      <c r="K9" s="25">
        <f t="shared" si="4"/>
        <v>2354.7545050980134</v>
      </c>
      <c r="L9" s="8"/>
      <c r="M9" s="8"/>
      <c r="N9" s="8"/>
      <c r="O9" s="3"/>
      <c r="P9" s="3"/>
      <c r="Q9" s="3"/>
    </row>
    <row r="10" spans="1:17" x14ac:dyDescent="0.2">
      <c r="A10" s="16" t="s">
        <v>7</v>
      </c>
      <c r="B10" s="16">
        <v>1452271.7</v>
      </c>
      <c r="C10" s="23">
        <v>87033.333333333343</v>
      </c>
      <c r="D10" s="23">
        <v>25666.666666666668</v>
      </c>
      <c r="E10" s="23">
        <v>25716.666666666668</v>
      </c>
      <c r="F10" s="24">
        <f t="shared" si="1"/>
        <v>5.9929098207541567E-2</v>
      </c>
      <c r="G10" s="24">
        <f t="shared" si="0"/>
        <v>1.7673460597398317E-2</v>
      </c>
      <c r="H10" s="24">
        <f t="shared" si="0"/>
        <v>1.7707889416743897E-2</v>
      </c>
      <c r="I10" s="25">
        <f t="shared" si="2"/>
        <v>19527.956580025628</v>
      </c>
      <c r="J10" s="25">
        <f t="shared" si="3"/>
        <v>5758.914809122839</v>
      </c>
      <c r="K10" s="25">
        <f t="shared" si="4"/>
        <v>5770.1334743354155</v>
      </c>
      <c r="L10" s="8"/>
      <c r="M10" s="8"/>
      <c r="N10" s="8"/>
      <c r="O10" s="3"/>
      <c r="P10" s="3"/>
      <c r="Q10" s="3"/>
    </row>
    <row r="11" spans="1:17" x14ac:dyDescent="0.2">
      <c r="A11" s="16" t="s">
        <v>8</v>
      </c>
      <c r="B11" s="16">
        <v>204394.60999999996</v>
      </c>
      <c r="C11" s="23">
        <v>10283.333333333334</v>
      </c>
      <c r="D11" s="23">
        <v>11699.999999999998</v>
      </c>
      <c r="E11" s="23">
        <v>8983.3333333333321</v>
      </c>
      <c r="F11" s="24">
        <f t="shared" si="1"/>
        <v>5.0311176666220973E-2</v>
      </c>
      <c r="G11" s="24">
        <f t="shared" si="0"/>
        <v>5.7242213970319478E-2</v>
      </c>
      <c r="H11" s="24">
        <f t="shared" si="0"/>
        <v>4.3950930669518801E-2</v>
      </c>
      <c r="I11" s="25">
        <f t="shared" si="2"/>
        <v>16393.94722786477</v>
      </c>
      <c r="J11" s="25">
        <f t="shared" si="3"/>
        <v>18652.432664442571</v>
      </c>
      <c r="K11" s="25">
        <f t="shared" si="4"/>
        <v>14321.45470959337</v>
      </c>
      <c r="L11" s="8"/>
      <c r="M11" s="8"/>
      <c r="N11" s="8"/>
      <c r="O11" s="3"/>
      <c r="P11" s="3"/>
      <c r="Q11" s="3"/>
    </row>
    <row r="12" spans="1:17" x14ac:dyDescent="0.2">
      <c r="A12" s="16" t="s">
        <v>9</v>
      </c>
      <c r="B12" s="16">
        <v>313913.03000000003</v>
      </c>
      <c r="C12" s="23">
        <v>10383.333333333332</v>
      </c>
      <c r="D12" s="23">
        <v>1816.6666666666672</v>
      </c>
      <c r="E12" s="23">
        <v>6583.3333333333321</v>
      </c>
      <c r="F12" s="24">
        <f t="shared" si="1"/>
        <v>3.3077102066560699E-2</v>
      </c>
      <c r="G12" s="24">
        <f t="shared" si="0"/>
        <v>5.7871655301045231E-3</v>
      </c>
      <c r="H12" s="24">
        <f t="shared" si="0"/>
        <v>2.0971838388910875E-2</v>
      </c>
      <c r="I12" s="25">
        <f t="shared" si="2"/>
        <v>10778.206785490871</v>
      </c>
      <c r="J12" s="25">
        <f t="shared" si="3"/>
        <v>1885.7536751500891</v>
      </c>
      <c r="K12" s="25">
        <f t="shared" si="4"/>
        <v>6833.6945108649979</v>
      </c>
      <c r="L12" s="8"/>
      <c r="M12" s="8"/>
      <c r="N12" s="8"/>
      <c r="O12" s="3"/>
      <c r="P12" s="3"/>
      <c r="Q12" s="3"/>
    </row>
    <row r="13" spans="1:17" x14ac:dyDescent="0.2">
      <c r="A13" s="16" t="s">
        <v>16</v>
      </c>
      <c r="B13" s="16">
        <v>5516652.5300000003</v>
      </c>
      <c r="C13" s="55">
        <f>SUM(C4:C12)</f>
        <v>216366.66666666669</v>
      </c>
      <c r="D13" s="55">
        <f t="shared" ref="D13:E13" si="5">SUM(D4:D12)</f>
        <v>119533.33333333337</v>
      </c>
      <c r="E13" s="55">
        <f t="shared" si="5"/>
        <v>101800</v>
      </c>
      <c r="F13" s="24">
        <f t="shared" ref="F13" si="6">C13/$B13</f>
        <v>3.9220644311028716E-2</v>
      </c>
      <c r="G13" s="24">
        <f t="shared" ref="G13" si="7">D13/$B13</f>
        <v>2.1667729240386537E-2</v>
      </c>
      <c r="H13" s="24">
        <f t="shared" ref="H13" si="8">E13/$B13</f>
        <v>1.845321949250989E-2</v>
      </c>
      <c r="I13" s="25">
        <f t="shared" ref="I13" si="9">F13*325851</f>
        <v>12780.086169393018</v>
      </c>
      <c r="J13" s="25">
        <f t="shared" ref="J13" si="10">G13*325851</f>
        <v>7060.4512407091934</v>
      </c>
      <c r="K13" s="25">
        <f t="shared" ref="K13" si="11">H13*325851</f>
        <v>6013.0000248538399</v>
      </c>
    </row>
    <row r="14" spans="1:17" x14ac:dyDescent="0.2">
      <c r="A14" s="5"/>
      <c r="B14" s="1"/>
      <c r="L14" s="8"/>
    </row>
    <row r="16" spans="1:17" s="58" customFormat="1" ht="16" x14ac:dyDescent="0.2">
      <c r="A16" s="56" t="s">
        <v>25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9" x14ac:dyDescent="0.2">
      <c r="A17" s="17" t="s">
        <v>49</v>
      </c>
      <c r="B17" s="77" t="s">
        <v>39</v>
      </c>
      <c r="C17" s="78"/>
      <c r="D17" s="78"/>
      <c r="E17" s="78"/>
      <c r="F17" s="79"/>
      <c r="G17" s="80" t="s">
        <v>11</v>
      </c>
      <c r="H17" s="81"/>
      <c r="I17" s="81"/>
      <c r="J17" s="81"/>
      <c r="K17" s="82"/>
      <c r="L17" s="80" t="s">
        <v>12</v>
      </c>
      <c r="M17" s="81"/>
      <c r="N17" s="81"/>
      <c r="O17" s="81"/>
      <c r="P17" s="82"/>
    </row>
    <row r="18" spans="1:19" ht="48" x14ac:dyDescent="0.2">
      <c r="A18" s="19" t="s">
        <v>40</v>
      </c>
      <c r="B18" s="20" t="s">
        <v>33</v>
      </c>
      <c r="C18" s="21" t="s">
        <v>35</v>
      </c>
      <c r="D18" s="21" t="s">
        <v>36</v>
      </c>
      <c r="E18" s="21" t="s">
        <v>37</v>
      </c>
      <c r="F18" s="22" t="s">
        <v>38</v>
      </c>
      <c r="G18" s="20" t="s">
        <v>24</v>
      </c>
      <c r="H18" s="21" t="s">
        <v>35</v>
      </c>
      <c r="I18" s="21" t="s">
        <v>36</v>
      </c>
      <c r="J18" s="21" t="s">
        <v>37</v>
      </c>
      <c r="K18" s="22" t="s">
        <v>38</v>
      </c>
      <c r="L18" s="20" t="s">
        <v>23</v>
      </c>
      <c r="M18" s="21" t="s">
        <v>35</v>
      </c>
      <c r="N18" s="21" t="s">
        <v>36</v>
      </c>
      <c r="O18" s="21" t="s">
        <v>37</v>
      </c>
      <c r="P18" s="22" t="s">
        <v>38</v>
      </c>
    </row>
    <row r="19" spans="1:19" x14ac:dyDescent="0.2">
      <c r="A19" s="18" t="s">
        <v>1</v>
      </c>
      <c r="B19" s="16">
        <v>1097398.52</v>
      </c>
      <c r="C19" s="16">
        <f t="shared" ref="C19:C27" si="12">($B19*$I4)/10^6</f>
        <v>10970.316999999997</v>
      </c>
      <c r="D19" s="16">
        <f t="shared" ref="D19:D27" si="13">($B19*$J4)/10^6</f>
        <v>5474.2968000000001</v>
      </c>
      <c r="E19" s="16">
        <f t="shared" ref="E19:E27" si="14">($B19*$K4)/10^6</f>
        <v>7489.1421500000006</v>
      </c>
      <c r="F19" s="16">
        <f>SUM(C19:E19)</f>
        <v>23933.755949999999</v>
      </c>
      <c r="G19" s="16">
        <v>1202497.8471000001</v>
      </c>
      <c r="H19" s="16">
        <f t="shared" ref="H19:H27" si="15">($G19*$I4)/10^6</f>
        <v>12020.958962569523</v>
      </c>
      <c r="I19" s="16">
        <f t="shared" ref="I19:I27" si="16">($G19*$J4)/10^6</f>
        <v>5998.5775417178611</v>
      </c>
      <c r="J19" s="16">
        <f t="shared" ref="J19:J27" si="17">($G19*$K4)/10^6</f>
        <v>8206.3873313779095</v>
      </c>
      <c r="K19" s="16">
        <f>SUM(H19:J19)</f>
        <v>26225.923835665293</v>
      </c>
      <c r="L19" s="16">
        <v>1276755.0604200002</v>
      </c>
      <c r="M19" s="16">
        <f t="shared" ref="M19:M27" si="18">($L19*$I4)/10^6</f>
        <v>12763.282881192106</v>
      </c>
      <c r="N19" s="16">
        <f t="shared" ref="N19:N27" si="19">($L19*$J4)/10^6</f>
        <v>6369.0045268522999</v>
      </c>
      <c r="O19" s="16">
        <f t="shared" ref="O19:O27" si="20">($L19*$K4)/10^6</f>
        <v>8713.1520263187722</v>
      </c>
      <c r="P19" s="16">
        <f>SUM(M19:O19)</f>
        <v>27845.439434363179</v>
      </c>
    </row>
    <row r="20" spans="1:19" x14ac:dyDescent="0.2">
      <c r="A20" s="18" t="s">
        <v>2</v>
      </c>
      <c r="B20" s="16">
        <v>580114.26</v>
      </c>
      <c r="C20" s="16">
        <f t="shared" si="12"/>
        <v>8857.7163500000006</v>
      </c>
      <c r="D20" s="16">
        <f t="shared" si="13"/>
        <v>19333.826000000001</v>
      </c>
      <c r="E20" s="16">
        <f t="shared" si="14"/>
        <v>8960.9025000000001</v>
      </c>
      <c r="F20" s="16">
        <f t="shared" ref="F20:F27" si="21">SUM(C20:E20)</f>
        <v>37152.44485</v>
      </c>
      <c r="G20" s="16">
        <v>674563.68224600004</v>
      </c>
      <c r="H20" s="16">
        <f t="shared" si="15"/>
        <v>10299.856716755417</v>
      </c>
      <c r="I20" s="16">
        <f t="shared" si="16"/>
        <v>22481.600191078658</v>
      </c>
      <c r="J20" s="16">
        <f t="shared" si="17"/>
        <v>10419.842785190953</v>
      </c>
      <c r="K20" s="16">
        <f t="shared" ref="K20:K27" si="22">SUM(H20:J20)</f>
        <v>43201.299693025023</v>
      </c>
      <c r="L20" s="16">
        <v>611629.84511199989</v>
      </c>
      <c r="M20" s="16">
        <f t="shared" si="18"/>
        <v>9338.9251958683599</v>
      </c>
      <c r="N20" s="16">
        <f t="shared" si="19"/>
        <v>20384.165357014939</v>
      </c>
      <c r="O20" s="16">
        <f t="shared" si="20"/>
        <v>9447.7170896277112</v>
      </c>
      <c r="P20" s="16">
        <f t="shared" ref="P20:P27" si="23">SUM(M20:O20)</f>
        <v>39170.807642511012</v>
      </c>
    </row>
    <row r="21" spans="1:19" x14ac:dyDescent="0.2">
      <c r="A21" s="18" t="s">
        <v>3</v>
      </c>
      <c r="B21" s="16">
        <v>199691.47999999998</v>
      </c>
      <c r="C21" s="16">
        <f t="shared" si="12"/>
        <v>1667.2709499999999</v>
      </c>
      <c r="D21" s="16">
        <f t="shared" si="13"/>
        <v>200.94144999999997</v>
      </c>
      <c r="E21" s="16">
        <f t="shared" si="14"/>
        <v>841.78174999999999</v>
      </c>
      <c r="F21" s="16">
        <f t="shared" si="21"/>
        <v>2709.99415</v>
      </c>
      <c r="G21" s="16">
        <v>283651.49025700003</v>
      </c>
      <c r="H21" s="16">
        <f t="shared" si="15"/>
        <v>2368.2727456860162</v>
      </c>
      <c r="I21" s="16">
        <f t="shared" si="16"/>
        <v>285.42700843772832</v>
      </c>
      <c r="J21" s="16">
        <f t="shared" si="17"/>
        <v>1195.7077380499431</v>
      </c>
      <c r="K21" s="16">
        <f t="shared" si="22"/>
        <v>3849.4074921736874</v>
      </c>
      <c r="L21" s="16">
        <v>261391.84426700001</v>
      </c>
      <c r="M21" s="16">
        <f t="shared" si="18"/>
        <v>2182.4217463523887</v>
      </c>
      <c r="N21" s="16">
        <f t="shared" si="19"/>
        <v>263.0280280620143</v>
      </c>
      <c r="O21" s="16">
        <f t="shared" si="20"/>
        <v>1101.8741716111413</v>
      </c>
      <c r="P21" s="16">
        <f t="shared" si="23"/>
        <v>3547.323946025544</v>
      </c>
    </row>
    <row r="22" spans="1:19" x14ac:dyDescent="0.2">
      <c r="A22" s="18" t="s">
        <v>4</v>
      </c>
      <c r="B22" s="16">
        <v>107811.81000000001</v>
      </c>
      <c r="C22" s="16">
        <f t="shared" si="12"/>
        <v>2047.4304500000001</v>
      </c>
      <c r="D22" s="16">
        <f t="shared" si="13"/>
        <v>70.601050000000001</v>
      </c>
      <c r="E22" s="16">
        <f t="shared" si="14"/>
        <v>505.06905</v>
      </c>
      <c r="F22" s="16">
        <f t="shared" si="21"/>
        <v>2623.1005500000001</v>
      </c>
      <c r="G22" s="16">
        <v>103139.26415900003</v>
      </c>
      <c r="H22" s="16">
        <f t="shared" si="15"/>
        <v>1958.6951562146139</v>
      </c>
      <c r="I22" s="16">
        <f t="shared" si="16"/>
        <v>67.541212283262553</v>
      </c>
      <c r="J22" s="16">
        <f t="shared" si="17"/>
        <v>483.17944171872438</v>
      </c>
      <c r="K22" s="16">
        <f t="shared" si="22"/>
        <v>2509.4158102166007</v>
      </c>
      <c r="L22" s="16">
        <v>107357.068363</v>
      </c>
      <c r="M22" s="16">
        <f t="shared" si="18"/>
        <v>2038.7945512568413</v>
      </c>
      <c r="N22" s="16">
        <f t="shared" si="19"/>
        <v>70.303260388166947</v>
      </c>
      <c r="O22" s="16">
        <f t="shared" si="20"/>
        <v>502.93870893073273</v>
      </c>
      <c r="P22" s="16">
        <f t="shared" si="23"/>
        <v>2612.0365205757412</v>
      </c>
    </row>
    <row r="23" spans="1:19" x14ac:dyDescent="0.2">
      <c r="A23" s="18" t="s">
        <v>5</v>
      </c>
      <c r="B23" s="16">
        <v>984473.66000000027</v>
      </c>
      <c r="C23" s="16">
        <f t="shared" si="12"/>
        <v>6859.1635499999993</v>
      </c>
      <c r="D23" s="16">
        <f t="shared" si="13"/>
        <v>331.28184999999996</v>
      </c>
      <c r="E23" s="16">
        <f t="shared" si="14"/>
        <v>564.80840000000001</v>
      </c>
      <c r="F23" s="16">
        <f t="shared" si="21"/>
        <v>7755.2537999999995</v>
      </c>
      <c r="G23" s="16">
        <v>1266558.2212199999</v>
      </c>
      <c r="H23" s="16">
        <f t="shared" si="15"/>
        <v>8824.5428373828272</v>
      </c>
      <c r="I23" s="16">
        <f t="shared" si="16"/>
        <v>426.20515683321651</v>
      </c>
      <c r="J23" s="16">
        <f t="shared" si="17"/>
        <v>726.64485755171347</v>
      </c>
      <c r="K23" s="16">
        <f t="shared" si="22"/>
        <v>9977.3928517677577</v>
      </c>
      <c r="L23" s="16">
        <v>1514148.44456</v>
      </c>
      <c r="M23" s="16">
        <f t="shared" si="18"/>
        <v>10549.588315257864</v>
      </c>
      <c r="N23" s="16">
        <f t="shared" si="19"/>
        <v>509.52089250255716</v>
      </c>
      <c r="O23" s="16">
        <f t="shared" si="20"/>
        <v>868.6913577092779</v>
      </c>
      <c r="P23" s="16">
        <f t="shared" si="23"/>
        <v>11927.800565469699</v>
      </c>
    </row>
    <row r="24" spans="1:19" x14ac:dyDescent="0.2">
      <c r="A24" s="18" t="s">
        <v>6</v>
      </c>
      <c r="B24" s="16">
        <v>576583.46</v>
      </c>
      <c r="C24" s="16">
        <f t="shared" si="12"/>
        <v>5007.2437</v>
      </c>
      <c r="D24" s="16">
        <f t="shared" si="13"/>
        <v>771.1807</v>
      </c>
      <c r="E24" s="16">
        <f t="shared" si="14"/>
        <v>1357.7125000000001</v>
      </c>
      <c r="F24" s="16">
        <f t="shared" si="21"/>
        <v>7136.1368999999995</v>
      </c>
      <c r="G24" s="16">
        <v>1441915.0481600002</v>
      </c>
      <c r="H24" s="16">
        <f t="shared" si="15"/>
        <v>12522.072764339024</v>
      </c>
      <c r="I24" s="16">
        <f t="shared" si="16"/>
        <v>1928.5621827940793</v>
      </c>
      <c r="J24" s="16">
        <f t="shared" si="17"/>
        <v>3395.3559556233795</v>
      </c>
      <c r="K24" s="16">
        <f t="shared" si="22"/>
        <v>17845.990902756483</v>
      </c>
      <c r="L24" s="16">
        <v>1179872.97401</v>
      </c>
      <c r="M24" s="16">
        <f t="shared" si="18"/>
        <v>10246.411709263801</v>
      </c>
      <c r="N24" s="16">
        <f t="shared" si="19"/>
        <v>1578.080762164273</v>
      </c>
      <c r="O24" s="16">
        <f t="shared" si="20"/>
        <v>2778.3112009934389</v>
      </c>
      <c r="P24" s="16">
        <f t="shared" si="23"/>
        <v>14602.803672421513</v>
      </c>
    </row>
    <row r="25" spans="1:19" x14ac:dyDescent="0.2">
      <c r="A25" s="18" t="s">
        <v>7</v>
      </c>
      <c r="B25" s="16">
        <v>1452271.7</v>
      </c>
      <c r="C25" s="16">
        <f t="shared" si="12"/>
        <v>28359.898700000005</v>
      </c>
      <c r="D25" s="16">
        <f t="shared" si="13"/>
        <v>8363.5090000000018</v>
      </c>
      <c r="E25" s="16">
        <f t="shared" si="14"/>
        <v>8379.8015500000001</v>
      </c>
      <c r="F25" s="16">
        <f t="shared" si="21"/>
        <v>45103.209250000014</v>
      </c>
      <c r="G25" s="16">
        <v>2053053.70474</v>
      </c>
      <c r="H25" s="16">
        <f t="shared" si="15"/>
        <v>40091.943602623476</v>
      </c>
      <c r="I25" s="16">
        <f t="shared" si="16"/>
        <v>11823.361384151693</v>
      </c>
      <c r="J25" s="16">
        <f t="shared" si="17"/>
        <v>11846.393906328611</v>
      </c>
      <c r="K25" s="16">
        <f t="shared" si="22"/>
        <v>63761.698893103778</v>
      </c>
      <c r="L25" s="16">
        <v>2135209.23484</v>
      </c>
      <c r="M25" s="16">
        <f t="shared" si="18"/>
        <v>41696.273227225269</v>
      </c>
      <c r="N25" s="16">
        <f t="shared" si="19"/>
        <v>12296.488083095923</v>
      </c>
      <c r="O25" s="16">
        <f t="shared" si="20"/>
        <v>12320.442280660392</v>
      </c>
      <c r="P25" s="16">
        <f t="shared" si="23"/>
        <v>66313.20359098159</v>
      </c>
    </row>
    <row r="26" spans="1:19" x14ac:dyDescent="0.2">
      <c r="A26" s="18" t="s">
        <v>8</v>
      </c>
      <c r="B26" s="16">
        <v>204394.60999999996</v>
      </c>
      <c r="C26" s="16">
        <f t="shared" si="12"/>
        <v>3350.8344499999998</v>
      </c>
      <c r="D26" s="16">
        <f t="shared" si="13"/>
        <v>3812.4566999999997</v>
      </c>
      <c r="E26" s="16">
        <f t="shared" si="14"/>
        <v>2927.2281499999995</v>
      </c>
      <c r="F26" s="16">
        <f t="shared" si="21"/>
        <v>10090.519299999998</v>
      </c>
      <c r="G26" s="16">
        <v>218536.61952900002</v>
      </c>
      <c r="H26" s="16">
        <f t="shared" si="15"/>
        <v>3582.6778079143878</v>
      </c>
      <c r="I26" s="16">
        <f t="shared" si="16"/>
        <v>4076.2395804795779</v>
      </c>
      <c r="J26" s="16">
        <f t="shared" si="17"/>
        <v>3129.7622989722117</v>
      </c>
      <c r="K26" s="16">
        <f t="shared" si="22"/>
        <v>10788.679687366177</v>
      </c>
      <c r="L26" s="16">
        <v>206333.61175000001</v>
      </c>
      <c r="M26" s="16">
        <f t="shared" si="18"/>
        <v>3382.6223423642382</v>
      </c>
      <c r="N26" s="16">
        <f t="shared" si="19"/>
        <v>3848.6237995781116</v>
      </c>
      <c r="O26" s="16">
        <f t="shared" si="20"/>
        <v>2954.9974757444479</v>
      </c>
      <c r="P26" s="16">
        <f t="shared" si="23"/>
        <v>10186.243617686798</v>
      </c>
    </row>
    <row r="27" spans="1:19" x14ac:dyDescent="0.2">
      <c r="A27" s="18" t="s">
        <v>9</v>
      </c>
      <c r="B27" s="16">
        <v>313913.03000000003</v>
      </c>
      <c r="C27" s="16">
        <f t="shared" si="12"/>
        <v>3383.4195499999996</v>
      </c>
      <c r="D27" s="16">
        <f t="shared" si="13"/>
        <v>591.96265000000028</v>
      </c>
      <c r="E27" s="16">
        <f t="shared" si="14"/>
        <v>2145.1857499999996</v>
      </c>
      <c r="F27" s="16">
        <f t="shared" si="21"/>
        <v>6120.5679499999997</v>
      </c>
      <c r="G27" s="16">
        <v>372736.65263600007</v>
      </c>
      <c r="H27" s="16">
        <f t="shared" si="15"/>
        <v>4017.4327186424898</v>
      </c>
      <c r="I27" s="16">
        <f t="shared" si="16"/>
        <v>702.88951257147937</v>
      </c>
      <c r="J27" s="16">
        <f t="shared" si="17"/>
        <v>2547.1684171168272</v>
      </c>
      <c r="K27" s="16">
        <f t="shared" si="22"/>
        <v>7267.4906483307968</v>
      </c>
      <c r="L27" s="16">
        <v>323954.44670500001</v>
      </c>
      <c r="M27" s="16">
        <f t="shared" si="18"/>
        <v>3491.6480156657722</v>
      </c>
      <c r="N27" s="16">
        <f t="shared" si="19"/>
        <v>610.8982884551674</v>
      </c>
      <c r="O27" s="16">
        <f t="shared" si="20"/>
        <v>2213.8057242182658</v>
      </c>
      <c r="P27" s="16">
        <f t="shared" si="23"/>
        <v>6316.3520283392054</v>
      </c>
    </row>
    <row r="28" spans="1:19" x14ac:dyDescent="0.2">
      <c r="A28" s="17" t="s">
        <v>10</v>
      </c>
      <c r="B28" s="18">
        <v>5516652.5300000003</v>
      </c>
      <c r="C28" s="18">
        <f>SUM(C19:C27)</f>
        <v>70503.294699999999</v>
      </c>
      <c r="D28" s="18">
        <f>SUM(D19:D27)</f>
        <v>38950.056200000006</v>
      </c>
      <c r="E28" s="18">
        <f>SUM(E19:E27)</f>
        <v>33171.631799999996</v>
      </c>
      <c r="F28" s="18">
        <f>SUM(C28:E28)</f>
        <v>142624.98269999999</v>
      </c>
      <c r="G28" s="18">
        <v>7616652.5300469995</v>
      </c>
      <c r="H28" s="18">
        <f>SUM(H19:H27)</f>
        <v>95686.453312127778</v>
      </c>
      <c r="I28" s="18">
        <f>SUM(I19:I27)</f>
        <v>47790.403770347548</v>
      </c>
      <c r="J28" s="18">
        <f>SUM(J19:J27)</f>
        <v>41950.442731930278</v>
      </c>
      <c r="K28" s="18">
        <f>SUM(H28:J28)</f>
        <v>185427.29981440562</v>
      </c>
      <c r="L28" s="18">
        <v>7616652.5300270002</v>
      </c>
      <c r="M28" s="18">
        <f>SUM(M19:M27)</f>
        <v>95689.967984446645</v>
      </c>
      <c r="N28" s="18">
        <f>SUM(N19:N27)</f>
        <v>45930.112998113451</v>
      </c>
      <c r="O28" s="18">
        <f>SUM(O19:O27)</f>
        <v>40901.930035814177</v>
      </c>
      <c r="P28" s="18">
        <f>SUM(M28:O28)</f>
        <v>182522.01101837427</v>
      </c>
    </row>
    <row r="31" spans="1:19" s="58" customFormat="1" ht="16" thickBot="1" x14ac:dyDescent="0.25">
      <c r="A31" s="57" t="s">
        <v>41</v>
      </c>
    </row>
    <row r="32" spans="1:19" ht="16" thickBot="1" x14ac:dyDescent="0.25">
      <c r="A32" s="26"/>
      <c r="B32" s="86" t="s">
        <v>42</v>
      </c>
      <c r="C32" s="87"/>
      <c r="D32" s="88"/>
      <c r="E32" s="83" t="s">
        <v>47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5"/>
    </row>
    <row r="33" spans="1:22" x14ac:dyDescent="0.2">
      <c r="A33" s="28"/>
      <c r="B33" s="43" t="s">
        <v>21</v>
      </c>
      <c r="C33" s="43"/>
      <c r="D33" s="44"/>
      <c r="E33" s="45">
        <v>2030</v>
      </c>
      <c r="F33" s="27"/>
      <c r="G33" s="46"/>
      <c r="H33" s="45">
        <v>2040</v>
      </c>
      <c r="I33" s="27"/>
      <c r="J33" s="46"/>
      <c r="K33" s="45">
        <v>2050</v>
      </c>
      <c r="L33" s="27"/>
      <c r="M33" s="46"/>
      <c r="N33" s="45">
        <v>2060</v>
      </c>
      <c r="O33" s="27"/>
      <c r="P33" s="46"/>
      <c r="Q33" s="45">
        <v>2070</v>
      </c>
      <c r="R33" s="27"/>
      <c r="S33" s="46"/>
    </row>
    <row r="34" spans="1:22" s="2" customFormat="1" ht="32" x14ac:dyDescent="0.2">
      <c r="A34" s="30" t="s">
        <v>0</v>
      </c>
      <c r="B34" s="47" t="s">
        <v>18</v>
      </c>
      <c r="C34" s="47" t="s">
        <v>19</v>
      </c>
      <c r="D34" s="48" t="s">
        <v>20</v>
      </c>
      <c r="E34" s="49" t="s">
        <v>18</v>
      </c>
      <c r="F34" s="50" t="s">
        <v>19</v>
      </c>
      <c r="G34" s="51" t="s">
        <v>20</v>
      </c>
      <c r="H34" s="49" t="s">
        <v>18</v>
      </c>
      <c r="I34" s="50" t="s">
        <v>19</v>
      </c>
      <c r="J34" s="51" t="s">
        <v>20</v>
      </c>
      <c r="K34" s="49" t="s">
        <v>18</v>
      </c>
      <c r="L34" s="50" t="s">
        <v>19</v>
      </c>
      <c r="M34" s="51" t="s">
        <v>20</v>
      </c>
      <c r="N34" s="49" t="s">
        <v>18</v>
      </c>
      <c r="O34" s="50" t="s">
        <v>19</v>
      </c>
      <c r="P34" s="51" t="s">
        <v>20</v>
      </c>
      <c r="Q34" s="49" t="s">
        <v>18</v>
      </c>
      <c r="R34" s="50" t="s">
        <v>19</v>
      </c>
      <c r="S34" s="51" t="s">
        <v>20</v>
      </c>
    </row>
    <row r="35" spans="1:22" x14ac:dyDescent="0.2">
      <c r="A35" s="31" t="s">
        <v>1</v>
      </c>
      <c r="B35" s="33">
        <v>9996.657367462094</v>
      </c>
      <c r="C35" s="33">
        <v>4988.4310031692039</v>
      </c>
      <c r="D35" s="34">
        <v>6824.4507473912035</v>
      </c>
      <c r="E35" s="35">
        <f>B35-(0.1*B35)</f>
        <v>8996.9916307158855</v>
      </c>
      <c r="F35" s="36">
        <f t="shared" ref="F35:G43" si="24">C35-(0.1*C35)</f>
        <v>4489.5879028522832</v>
      </c>
      <c r="G35" s="37">
        <f t="shared" si="24"/>
        <v>6142.0056726520834</v>
      </c>
      <c r="H35" s="35">
        <f t="shared" ref="H35:H43" si="25">E35-(0.1*E35)</f>
        <v>8097.2924676442972</v>
      </c>
      <c r="I35" s="36">
        <f t="shared" ref="I35:I43" si="26">F35-(0.1*F35)</f>
        <v>4040.629112567055</v>
      </c>
      <c r="J35" s="37">
        <f t="shared" ref="J35:J43" si="27">G35-(0.1*G35)</f>
        <v>5527.8051053868749</v>
      </c>
      <c r="K35" s="35">
        <f t="shared" ref="K35:K43" si="28">H35-(0.1*H35)</f>
        <v>7287.563220879867</v>
      </c>
      <c r="L35" s="36">
        <f t="shared" ref="L35:L43" si="29">I35-(0.1*I35)</f>
        <v>3636.5662013103492</v>
      </c>
      <c r="M35" s="37">
        <f t="shared" ref="M35:M43" si="30">J35-(0.1*J35)</f>
        <v>4975.024594848187</v>
      </c>
      <c r="N35" s="35">
        <f t="shared" ref="N35:N43" si="31">K35-(0.1*K35)</f>
        <v>6558.8068987918805</v>
      </c>
      <c r="O35" s="36">
        <f t="shared" ref="O35:O43" si="32">L35-(0.1*L35)</f>
        <v>3272.909581179314</v>
      </c>
      <c r="P35" s="37">
        <f t="shared" ref="P35:P43" si="33">M35-(0.1*M35)</f>
        <v>4477.5221353633679</v>
      </c>
      <c r="Q35" s="35">
        <f t="shared" ref="Q35:Q43" si="34">N35-(0.1*N35)</f>
        <v>5902.9262089126923</v>
      </c>
      <c r="R35" s="36">
        <f t="shared" ref="R35:R43" si="35">O35-(0.1*O35)</f>
        <v>2945.6186230613826</v>
      </c>
      <c r="S35" s="37">
        <f t="shared" ref="S35:S43" si="36">P35-(0.1*P35)</f>
        <v>4029.7699218270309</v>
      </c>
    </row>
    <row r="36" spans="1:22" x14ac:dyDescent="0.2">
      <c r="A36" s="31" t="s">
        <v>2</v>
      </c>
      <c r="B36" s="33">
        <v>15268.916764776648</v>
      </c>
      <c r="C36" s="33">
        <v>33327.617218028739</v>
      </c>
      <c r="D36" s="34">
        <v>15446.788879142534</v>
      </c>
      <c r="E36" s="35">
        <f t="shared" ref="E36:E43" si="37">B36-(0.1*B36)</f>
        <v>13742.025088298982</v>
      </c>
      <c r="F36" s="36">
        <f t="shared" si="24"/>
        <v>29994.855496225864</v>
      </c>
      <c r="G36" s="37">
        <f t="shared" si="24"/>
        <v>13902.109991228281</v>
      </c>
      <c r="H36" s="35">
        <f t="shared" si="25"/>
        <v>12367.822579469084</v>
      </c>
      <c r="I36" s="36">
        <f t="shared" si="26"/>
        <v>26995.369946603278</v>
      </c>
      <c r="J36" s="37">
        <f t="shared" si="27"/>
        <v>12511.898992105453</v>
      </c>
      <c r="K36" s="35">
        <f t="shared" si="28"/>
        <v>11131.040321522176</v>
      </c>
      <c r="L36" s="36">
        <f t="shared" si="29"/>
        <v>24295.83295194295</v>
      </c>
      <c r="M36" s="37">
        <f t="shared" si="30"/>
        <v>11260.709092894907</v>
      </c>
      <c r="N36" s="35">
        <f t="shared" si="31"/>
        <v>10017.936289369958</v>
      </c>
      <c r="O36" s="36">
        <f t="shared" si="32"/>
        <v>21866.249656748656</v>
      </c>
      <c r="P36" s="37">
        <f t="shared" si="33"/>
        <v>10134.638183605417</v>
      </c>
      <c r="Q36" s="35">
        <f t="shared" si="34"/>
        <v>9016.1426604329627</v>
      </c>
      <c r="R36" s="36">
        <f t="shared" si="35"/>
        <v>19679.62469107379</v>
      </c>
      <c r="S36" s="37">
        <f t="shared" si="36"/>
        <v>9121.1743652448749</v>
      </c>
    </row>
    <row r="37" spans="1:22" x14ac:dyDescent="0.2">
      <c r="A37" s="31" t="s">
        <v>3</v>
      </c>
      <c r="B37" s="33">
        <v>8349.2342787984744</v>
      </c>
      <c r="C37" s="33">
        <v>1006.2595059138226</v>
      </c>
      <c r="D37" s="34">
        <v>4215.4114436930413</v>
      </c>
      <c r="E37" s="35">
        <f t="shared" si="37"/>
        <v>7514.3108509186268</v>
      </c>
      <c r="F37" s="36">
        <f t="shared" si="24"/>
        <v>905.63355532244032</v>
      </c>
      <c r="G37" s="37">
        <f t="shared" si="24"/>
        <v>3793.8702993237371</v>
      </c>
      <c r="H37" s="35">
        <f t="shared" si="25"/>
        <v>6762.879765826764</v>
      </c>
      <c r="I37" s="36">
        <f t="shared" si="26"/>
        <v>815.07019979019628</v>
      </c>
      <c r="J37" s="37">
        <f t="shared" si="27"/>
        <v>3414.4832693913631</v>
      </c>
      <c r="K37" s="35">
        <f t="shared" si="28"/>
        <v>6086.5917892440875</v>
      </c>
      <c r="L37" s="36">
        <f t="shared" si="29"/>
        <v>733.56317981117661</v>
      </c>
      <c r="M37" s="37">
        <f t="shared" si="30"/>
        <v>3073.0349424522269</v>
      </c>
      <c r="N37" s="35">
        <f t="shared" si="31"/>
        <v>5477.932610319679</v>
      </c>
      <c r="O37" s="36">
        <f t="shared" si="32"/>
        <v>660.20686183005898</v>
      </c>
      <c r="P37" s="37">
        <f t="shared" si="33"/>
        <v>2765.7314482070042</v>
      </c>
      <c r="Q37" s="35">
        <f t="shared" si="34"/>
        <v>4930.1393492877114</v>
      </c>
      <c r="R37" s="36">
        <f t="shared" si="35"/>
        <v>594.18617564705312</v>
      </c>
      <c r="S37" s="37">
        <f t="shared" si="36"/>
        <v>2489.1583033863039</v>
      </c>
    </row>
    <row r="38" spans="1:22" x14ac:dyDescent="0.2">
      <c r="A38" s="31" t="s">
        <v>4</v>
      </c>
      <c r="B38" s="33">
        <v>18990.780787373849</v>
      </c>
      <c r="C38" s="33">
        <v>654.8545099094431</v>
      </c>
      <c r="D38" s="34">
        <v>4684.7284170444773</v>
      </c>
      <c r="E38" s="35">
        <f t="shared" si="37"/>
        <v>17091.702708636465</v>
      </c>
      <c r="F38" s="36">
        <f t="shared" si="24"/>
        <v>589.36905891849881</v>
      </c>
      <c r="G38" s="37">
        <f t="shared" si="24"/>
        <v>4216.2555753400293</v>
      </c>
      <c r="H38" s="35">
        <f t="shared" si="25"/>
        <v>15382.532437772818</v>
      </c>
      <c r="I38" s="36">
        <f t="shared" si="26"/>
        <v>530.43215302664896</v>
      </c>
      <c r="J38" s="37">
        <f t="shared" si="27"/>
        <v>3794.6300178060264</v>
      </c>
      <c r="K38" s="35">
        <f t="shared" si="28"/>
        <v>13844.279193995535</v>
      </c>
      <c r="L38" s="36">
        <f t="shared" si="29"/>
        <v>477.38893772398404</v>
      </c>
      <c r="M38" s="37">
        <f t="shared" si="30"/>
        <v>3415.1670160254239</v>
      </c>
      <c r="N38" s="35">
        <f t="shared" si="31"/>
        <v>12459.851274595982</v>
      </c>
      <c r="O38" s="36">
        <f t="shared" si="32"/>
        <v>429.65004395158564</v>
      </c>
      <c r="P38" s="37">
        <f t="shared" si="33"/>
        <v>3073.6503144228814</v>
      </c>
      <c r="Q38" s="35">
        <f t="shared" si="34"/>
        <v>11213.866147136383</v>
      </c>
      <c r="R38" s="36">
        <f t="shared" si="35"/>
        <v>386.68503955642706</v>
      </c>
      <c r="S38" s="37">
        <f t="shared" si="36"/>
        <v>2766.2852829805934</v>
      </c>
    </row>
    <row r="39" spans="1:22" x14ac:dyDescent="0.2">
      <c r="A39" s="31" t="s">
        <v>5</v>
      </c>
      <c r="B39" s="33">
        <v>6967.3408529792432</v>
      </c>
      <c r="C39" s="33">
        <v>336.50656534579082</v>
      </c>
      <c r="D39" s="34">
        <v>573.71611140921721</v>
      </c>
      <c r="E39" s="35">
        <f t="shared" si="37"/>
        <v>6270.6067676813191</v>
      </c>
      <c r="F39" s="36">
        <f t="shared" si="24"/>
        <v>302.85590881121175</v>
      </c>
      <c r="G39" s="37">
        <f t="shared" si="24"/>
        <v>516.34450026829552</v>
      </c>
      <c r="H39" s="35">
        <f t="shared" si="25"/>
        <v>5643.5460909131871</v>
      </c>
      <c r="I39" s="36">
        <f t="shared" si="26"/>
        <v>272.5703179300906</v>
      </c>
      <c r="J39" s="37">
        <f t="shared" si="27"/>
        <v>464.71005024146598</v>
      </c>
      <c r="K39" s="35">
        <f t="shared" si="28"/>
        <v>5079.1914818218684</v>
      </c>
      <c r="L39" s="36">
        <f t="shared" si="29"/>
        <v>245.31328613708155</v>
      </c>
      <c r="M39" s="37">
        <f t="shared" si="30"/>
        <v>418.23904521731936</v>
      </c>
      <c r="N39" s="35">
        <f t="shared" si="31"/>
        <v>4571.2723336396812</v>
      </c>
      <c r="O39" s="36">
        <f t="shared" si="32"/>
        <v>220.78195752337339</v>
      </c>
      <c r="P39" s="37">
        <f t="shared" si="33"/>
        <v>376.41514069558741</v>
      </c>
      <c r="Q39" s="35">
        <f t="shared" si="34"/>
        <v>4114.145100275713</v>
      </c>
      <c r="R39" s="36">
        <f t="shared" si="35"/>
        <v>198.70376177103606</v>
      </c>
      <c r="S39" s="37">
        <f t="shared" si="36"/>
        <v>338.77362662602866</v>
      </c>
    </row>
    <row r="40" spans="1:22" x14ac:dyDescent="0.2">
      <c r="A40" s="31" t="s">
        <v>6</v>
      </c>
      <c r="B40" s="33">
        <v>8684.3346148014734</v>
      </c>
      <c r="C40" s="33">
        <v>1337.5005588956715</v>
      </c>
      <c r="D40" s="34">
        <v>2354.7545050980134</v>
      </c>
      <c r="E40" s="35">
        <f t="shared" si="37"/>
        <v>7815.9011533213261</v>
      </c>
      <c r="F40" s="36">
        <f t="shared" si="24"/>
        <v>1203.7505030061043</v>
      </c>
      <c r="G40" s="37">
        <f t="shared" si="24"/>
        <v>2119.2790545882121</v>
      </c>
      <c r="H40" s="35">
        <f t="shared" si="25"/>
        <v>7034.3110379891932</v>
      </c>
      <c r="I40" s="36">
        <f t="shared" si="26"/>
        <v>1083.3754527054939</v>
      </c>
      <c r="J40" s="37">
        <f t="shared" si="27"/>
        <v>1907.3511491293909</v>
      </c>
      <c r="K40" s="35">
        <f t="shared" si="28"/>
        <v>6330.8799341902741</v>
      </c>
      <c r="L40" s="36">
        <f t="shared" si="29"/>
        <v>975.03790743494449</v>
      </c>
      <c r="M40" s="37">
        <f t="shared" si="30"/>
        <v>1716.6160342164519</v>
      </c>
      <c r="N40" s="35">
        <f t="shared" si="31"/>
        <v>5697.791940771247</v>
      </c>
      <c r="O40" s="36">
        <f t="shared" si="32"/>
        <v>877.53411669144998</v>
      </c>
      <c r="P40" s="37">
        <f t="shared" si="33"/>
        <v>1544.9544307948067</v>
      </c>
      <c r="Q40" s="35">
        <f t="shared" si="34"/>
        <v>5128.0127466941221</v>
      </c>
      <c r="R40" s="36">
        <f t="shared" si="35"/>
        <v>789.78070502230503</v>
      </c>
      <c r="S40" s="37">
        <f t="shared" si="36"/>
        <v>1390.458987715326</v>
      </c>
    </row>
    <row r="41" spans="1:22" x14ac:dyDescent="0.2">
      <c r="A41" s="31" t="s">
        <v>7</v>
      </c>
      <c r="B41" s="33">
        <v>19527.956580025628</v>
      </c>
      <c r="C41" s="33">
        <v>5758.914809122839</v>
      </c>
      <c r="D41" s="34">
        <v>5770.1334743354155</v>
      </c>
      <c r="E41" s="35">
        <f t="shared" si="37"/>
        <v>17575.160922023064</v>
      </c>
      <c r="F41" s="36">
        <f t="shared" si="24"/>
        <v>5183.0233282105546</v>
      </c>
      <c r="G41" s="37">
        <f t="shared" si="24"/>
        <v>5193.1201269018738</v>
      </c>
      <c r="H41" s="35">
        <f t="shared" si="25"/>
        <v>15817.644829820758</v>
      </c>
      <c r="I41" s="36">
        <f t="shared" si="26"/>
        <v>4664.720995389499</v>
      </c>
      <c r="J41" s="37">
        <f t="shared" si="27"/>
        <v>4673.8081142116862</v>
      </c>
      <c r="K41" s="35">
        <f t="shared" si="28"/>
        <v>14235.880346838681</v>
      </c>
      <c r="L41" s="36">
        <f t="shared" si="29"/>
        <v>4198.2488958505492</v>
      </c>
      <c r="M41" s="37">
        <f t="shared" si="30"/>
        <v>4206.4273027905174</v>
      </c>
      <c r="N41" s="35">
        <f t="shared" si="31"/>
        <v>12812.292312154814</v>
      </c>
      <c r="O41" s="36">
        <f t="shared" si="32"/>
        <v>3778.4240062654944</v>
      </c>
      <c r="P41" s="37">
        <f t="shared" si="33"/>
        <v>3785.7845725114657</v>
      </c>
      <c r="Q41" s="35">
        <f t="shared" si="34"/>
        <v>11531.063080939333</v>
      </c>
      <c r="R41" s="36">
        <f t="shared" si="35"/>
        <v>3400.5816056389449</v>
      </c>
      <c r="S41" s="37">
        <f t="shared" si="36"/>
        <v>3407.2061152603192</v>
      </c>
    </row>
    <row r="42" spans="1:22" x14ac:dyDescent="0.2">
      <c r="A42" s="31" t="s">
        <v>8</v>
      </c>
      <c r="B42" s="33">
        <v>16393.94722786477</v>
      </c>
      <c r="C42" s="33">
        <v>18652.432664442571</v>
      </c>
      <c r="D42" s="34">
        <v>14321.45470959337</v>
      </c>
      <c r="E42" s="35">
        <f t="shared" si="37"/>
        <v>14754.552505078293</v>
      </c>
      <c r="F42" s="36">
        <f t="shared" si="24"/>
        <v>16787.189397998314</v>
      </c>
      <c r="G42" s="37">
        <f t="shared" si="24"/>
        <v>12889.309238634032</v>
      </c>
      <c r="H42" s="35">
        <f t="shared" si="25"/>
        <v>13279.097254570463</v>
      </c>
      <c r="I42" s="36">
        <f t="shared" si="26"/>
        <v>15108.470458198482</v>
      </c>
      <c r="J42" s="37">
        <f t="shared" si="27"/>
        <v>11600.378314770629</v>
      </c>
      <c r="K42" s="35">
        <f t="shared" si="28"/>
        <v>11951.187529113417</v>
      </c>
      <c r="L42" s="36">
        <f t="shared" si="29"/>
        <v>13597.623412378634</v>
      </c>
      <c r="M42" s="37">
        <f t="shared" si="30"/>
        <v>10440.340483293567</v>
      </c>
      <c r="N42" s="35">
        <f t="shared" si="31"/>
        <v>10756.068776202075</v>
      </c>
      <c r="O42" s="36">
        <f t="shared" si="32"/>
        <v>12237.861071140771</v>
      </c>
      <c r="P42" s="37">
        <f t="shared" si="33"/>
        <v>9396.30643496421</v>
      </c>
      <c r="Q42" s="35">
        <f t="shared" si="34"/>
        <v>9680.461898581867</v>
      </c>
      <c r="R42" s="36">
        <f t="shared" si="35"/>
        <v>11014.074964026693</v>
      </c>
      <c r="S42" s="37">
        <f t="shared" si="36"/>
        <v>8456.6757914677892</v>
      </c>
    </row>
    <row r="43" spans="1:22" ht="16" thickBot="1" x14ac:dyDescent="0.25">
      <c r="A43" s="32" t="s">
        <v>9</v>
      </c>
      <c r="B43" s="38">
        <v>10778.206785490871</v>
      </c>
      <c r="C43" s="38">
        <v>1885.7536751500891</v>
      </c>
      <c r="D43" s="39">
        <v>6833.6945108649979</v>
      </c>
      <c r="E43" s="40">
        <f t="shared" si="37"/>
        <v>9700.3861069417835</v>
      </c>
      <c r="F43" s="41">
        <f t="shared" si="24"/>
        <v>1697.1783076350803</v>
      </c>
      <c r="G43" s="42">
        <f t="shared" si="24"/>
        <v>6150.3250597784981</v>
      </c>
      <c r="H43" s="40">
        <f t="shared" si="25"/>
        <v>8730.3474962476048</v>
      </c>
      <c r="I43" s="41">
        <f t="shared" si="26"/>
        <v>1527.4604768715722</v>
      </c>
      <c r="J43" s="42">
        <f t="shared" si="27"/>
        <v>5535.2925538006484</v>
      </c>
      <c r="K43" s="40">
        <f t="shared" si="28"/>
        <v>7857.3127466228443</v>
      </c>
      <c r="L43" s="41">
        <f t="shared" si="29"/>
        <v>1374.7144291844149</v>
      </c>
      <c r="M43" s="42">
        <f t="shared" si="30"/>
        <v>4981.7632984205839</v>
      </c>
      <c r="N43" s="40">
        <f t="shared" si="31"/>
        <v>7071.5814719605596</v>
      </c>
      <c r="O43" s="41">
        <f t="shared" si="32"/>
        <v>1237.2429862659735</v>
      </c>
      <c r="P43" s="42">
        <f t="shared" si="33"/>
        <v>4483.5869685785256</v>
      </c>
      <c r="Q43" s="40">
        <f t="shared" si="34"/>
        <v>6364.4233247645034</v>
      </c>
      <c r="R43" s="41">
        <f t="shared" si="35"/>
        <v>1113.5186876393761</v>
      </c>
      <c r="S43" s="42">
        <f t="shared" si="36"/>
        <v>4035.2282717206731</v>
      </c>
    </row>
    <row r="44" spans="1:22" s="4" customFormat="1" ht="16" thickBo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2" x14ac:dyDescent="0.2">
      <c r="A45" s="63" t="s">
        <v>49</v>
      </c>
      <c r="B45" s="68" t="s">
        <v>39</v>
      </c>
      <c r="C45" s="69"/>
      <c r="D45" s="69"/>
      <c r="E45" s="69"/>
      <c r="F45" s="70"/>
      <c r="G45" s="71" t="s">
        <v>11</v>
      </c>
      <c r="H45" s="72"/>
      <c r="I45" s="72"/>
      <c r="J45" s="72"/>
      <c r="K45" s="73"/>
      <c r="L45" s="71" t="s">
        <v>12</v>
      </c>
      <c r="M45" s="72"/>
      <c r="N45" s="72"/>
      <c r="O45" s="72"/>
      <c r="P45" s="73"/>
    </row>
    <row r="46" spans="1:22" ht="48" x14ac:dyDescent="0.2">
      <c r="A46" s="64" t="s">
        <v>40</v>
      </c>
      <c r="B46" s="30" t="s">
        <v>17</v>
      </c>
      <c r="C46" s="21" t="s">
        <v>35</v>
      </c>
      <c r="D46" s="21" t="s">
        <v>36</v>
      </c>
      <c r="E46" s="21" t="s">
        <v>37</v>
      </c>
      <c r="F46" s="59" t="s">
        <v>38</v>
      </c>
      <c r="G46" s="30" t="s">
        <v>24</v>
      </c>
      <c r="H46" s="21" t="s">
        <v>35</v>
      </c>
      <c r="I46" s="21" t="s">
        <v>36</v>
      </c>
      <c r="J46" s="21" t="s">
        <v>37</v>
      </c>
      <c r="K46" s="59" t="s">
        <v>38</v>
      </c>
      <c r="L46" s="30" t="s">
        <v>23</v>
      </c>
      <c r="M46" s="21" t="s">
        <v>35</v>
      </c>
      <c r="N46" s="21" t="s">
        <v>36</v>
      </c>
      <c r="O46" s="21" t="s">
        <v>37</v>
      </c>
      <c r="P46" s="59" t="s">
        <v>38</v>
      </c>
      <c r="S46" s="6"/>
      <c r="T46" s="6"/>
      <c r="U46" s="6"/>
      <c r="V46" s="6"/>
    </row>
    <row r="47" spans="1:22" x14ac:dyDescent="0.2">
      <c r="A47" s="65" t="s">
        <v>1</v>
      </c>
      <c r="B47" s="29">
        <v>1097398.52</v>
      </c>
      <c r="C47" s="16">
        <f>($B47*B35)/10^6</f>
        <v>10970.316999999997</v>
      </c>
      <c r="D47" s="16">
        <f>($B47*C35)/10^6</f>
        <v>5474.2968000000001</v>
      </c>
      <c r="E47" s="16">
        <f>($B47*D35)/10^6</f>
        <v>7489.1421500000006</v>
      </c>
      <c r="F47" s="60">
        <f>SUM(C47:E47)</f>
        <v>23933.755949999999</v>
      </c>
      <c r="G47" s="29">
        <v>1202497.8471000001</v>
      </c>
      <c r="H47" s="16">
        <f>($G47*Q35)/10^6</f>
        <v>7098.2560578076782</v>
      </c>
      <c r="I47" s="16">
        <f>($G47*R35)/10^6</f>
        <v>3542.1000526089792</v>
      </c>
      <c r="J47" s="16">
        <f>($G47*S35)/10^6</f>
        <v>4845.7896553053406</v>
      </c>
      <c r="K47" s="60">
        <f>SUM(H47:J47)</f>
        <v>15486.145765721998</v>
      </c>
      <c r="L47" s="29">
        <v>1276755.0604200002</v>
      </c>
      <c r="M47" s="16">
        <f>($L47*Q35)/10^6</f>
        <v>7536.590908515127</v>
      </c>
      <c r="N47" s="16">
        <f>($L47*R35)/10^6</f>
        <v>3760.8334830610133</v>
      </c>
      <c r="O47" s="16">
        <f>($L47*S35)/10^6</f>
        <v>5145.0291400209708</v>
      </c>
      <c r="P47" s="60">
        <f>SUM(M47:O47)</f>
        <v>16442.453531597112</v>
      </c>
      <c r="S47" s="1"/>
      <c r="T47" s="1"/>
      <c r="U47" s="1"/>
      <c r="V47" s="1"/>
    </row>
    <row r="48" spans="1:22" x14ac:dyDescent="0.2">
      <c r="A48" s="65" t="s">
        <v>2</v>
      </c>
      <c r="B48" s="29">
        <v>580114.26</v>
      </c>
      <c r="C48" s="16">
        <f t="shared" ref="C48:E55" si="38">($B48*B36)/10^6</f>
        <v>8857.7163500000006</v>
      </c>
      <c r="D48" s="16">
        <f t="shared" si="38"/>
        <v>19333.826000000001</v>
      </c>
      <c r="E48" s="16">
        <f t="shared" si="38"/>
        <v>8960.9025000000001</v>
      </c>
      <c r="F48" s="60">
        <f t="shared" ref="F48:F55" si="39">SUM(C48:E48)</f>
        <v>37152.44485</v>
      </c>
      <c r="G48" s="29">
        <v>674563.68224600004</v>
      </c>
      <c r="H48" s="16">
        <f t="shared" ref="H48:H55" si="40">($G48*Q36)/10^6</f>
        <v>6081.9623926769063</v>
      </c>
      <c r="I48" s="16">
        <f t="shared" ref="I48:I55" si="41">($G48*R36)/10^6</f>
        <v>13275.160096830035</v>
      </c>
      <c r="J48" s="16">
        <f t="shared" ref="J48:J55" si="42">($G48*S36)/10^6</f>
        <v>6152.812966227405</v>
      </c>
      <c r="K48" s="60">
        <f t="shared" ref="K48:K55" si="43">SUM(H48:J48)</f>
        <v>25509.935455734347</v>
      </c>
      <c r="L48" s="29">
        <v>611629.84511199989</v>
      </c>
      <c r="M48" s="16">
        <f t="shared" ref="M48:M55" si="44">($L48*Q36)/10^6</f>
        <v>5514.5419389083081</v>
      </c>
      <c r="N48" s="16">
        <f t="shared" ref="N48:N55" si="45">($L48*R36)/10^6</f>
        <v>12036.645801663752</v>
      </c>
      <c r="O48" s="16">
        <f t="shared" ref="O48:O55" si="46">($L48*S36)/10^6</f>
        <v>5578.7824642542664</v>
      </c>
      <c r="P48" s="60">
        <f t="shared" ref="P48:P55" si="47">SUM(M48:O48)</f>
        <v>23129.970204826324</v>
      </c>
      <c r="S48" s="1"/>
      <c r="T48" s="1"/>
      <c r="U48" s="1"/>
      <c r="V48" s="1"/>
    </row>
    <row r="49" spans="1:22" x14ac:dyDescent="0.2">
      <c r="A49" s="65" t="s">
        <v>3</v>
      </c>
      <c r="B49" s="29">
        <v>199691.47999999998</v>
      </c>
      <c r="C49" s="16">
        <f t="shared" si="38"/>
        <v>1667.2709499999999</v>
      </c>
      <c r="D49" s="16">
        <f t="shared" si="38"/>
        <v>200.94144999999997</v>
      </c>
      <c r="E49" s="16">
        <f t="shared" si="38"/>
        <v>841.78174999999999</v>
      </c>
      <c r="F49" s="60">
        <f t="shared" si="39"/>
        <v>2709.99415</v>
      </c>
      <c r="G49" s="29">
        <v>283651.49025700003</v>
      </c>
      <c r="H49" s="16">
        <f t="shared" si="40"/>
        <v>1398.4413736001359</v>
      </c>
      <c r="I49" s="16">
        <f t="shared" si="41"/>
        <v>168.54179421239419</v>
      </c>
      <c r="J49" s="16">
        <f t="shared" si="42"/>
        <v>706.05346224111088</v>
      </c>
      <c r="K49" s="60">
        <f t="shared" si="43"/>
        <v>2273.0366300536411</v>
      </c>
      <c r="L49" s="29">
        <v>261391.84426700001</v>
      </c>
      <c r="M49" s="16">
        <f t="shared" si="44"/>
        <v>1288.6982170036224</v>
      </c>
      <c r="N49" s="16">
        <f t="shared" si="45"/>
        <v>155.31542029033881</v>
      </c>
      <c r="O49" s="16">
        <f t="shared" si="46"/>
        <v>650.64567959466262</v>
      </c>
      <c r="P49" s="60">
        <f t="shared" si="47"/>
        <v>2094.6593168886238</v>
      </c>
      <c r="S49" s="1"/>
      <c r="T49" s="1"/>
      <c r="U49" s="1"/>
      <c r="V49" s="1"/>
    </row>
    <row r="50" spans="1:22" x14ac:dyDescent="0.2">
      <c r="A50" s="65" t="s">
        <v>4</v>
      </c>
      <c r="B50" s="29">
        <v>107811.81000000001</v>
      </c>
      <c r="C50" s="16">
        <f t="shared" si="38"/>
        <v>2047.4304500000001</v>
      </c>
      <c r="D50" s="16">
        <f t="shared" si="38"/>
        <v>70.601050000000001</v>
      </c>
      <c r="E50" s="16">
        <f t="shared" si="38"/>
        <v>505.06905</v>
      </c>
      <c r="F50" s="60">
        <f t="shared" si="39"/>
        <v>2623.1005500000001</v>
      </c>
      <c r="G50" s="29">
        <v>103139.26415900003</v>
      </c>
      <c r="H50" s="16">
        <f t="shared" si="40"/>
        <v>1156.5899027931673</v>
      </c>
      <c r="I50" s="16">
        <f t="shared" si="41"/>
        <v>39.882410441143705</v>
      </c>
      <c r="J50" s="16">
        <f t="shared" si="42"/>
        <v>285.31262854048953</v>
      </c>
      <c r="K50" s="60">
        <f t="shared" si="43"/>
        <v>1481.7849417748007</v>
      </c>
      <c r="L50" s="29">
        <v>107357.068363</v>
      </c>
      <c r="M50" s="16">
        <f t="shared" si="44"/>
        <v>1203.8877945716522</v>
      </c>
      <c r="N50" s="16">
        <f t="shared" si="45"/>
        <v>41.513372226608702</v>
      </c>
      <c r="O50" s="16">
        <f t="shared" si="46"/>
        <v>296.98027823650835</v>
      </c>
      <c r="P50" s="60">
        <f t="shared" si="47"/>
        <v>1542.3814450347693</v>
      </c>
      <c r="S50" s="1"/>
      <c r="T50" s="1"/>
      <c r="U50" s="1"/>
      <c r="V50" s="1"/>
    </row>
    <row r="51" spans="1:22" x14ac:dyDescent="0.2">
      <c r="A51" s="65" t="s">
        <v>5</v>
      </c>
      <c r="B51" s="29">
        <v>984473.66000000027</v>
      </c>
      <c r="C51" s="16">
        <f t="shared" si="38"/>
        <v>6859.1635499999993</v>
      </c>
      <c r="D51" s="16">
        <f t="shared" si="38"/>
        <v>331.28184999999996</v>
      </c>
      <c r="E51" s="16">
        <f t="shared" si="38"/>
        <v>564.80840000000001</v>
      </c>
      <c r="F51" s="60">
        <f t="shared" si="39"/>
        <v>7755.2537999999995</v>
      </c>
      <c r="G51" s="29">
        <v>1266558.2212199999</v>
      </c>
      <c r="H51" s="16">
        <f t="shared" si="40"/>
        <v>5210.8043000461857</v>
      </c>
      <c r="I51" s="16">
        <f t="shared" si="41"/>
        <v>251.66988305844606</v>
      </c>
      <c r="J51" s="16">
        <f t="shared" si="42"/>
        <v>429.07652193571124</v>
      </c>
      <c r="K51" s="60">
        <f t="shared" si="43"/>
        <v>5891.550705040343</v>
      </c>
      <c r="L51" s="29">
        <v>1514148.44456</v>
      </c>
      <c r="M51" s="16">
        <f t="shared" si="44"/>
        <v>6229.4264042766163</v>
      </c>
      <c r="N51" s="16">
        <f t="shared" si="45"/>
        <v>300.866991813835</v>
      </c>
      <c r="O51" s="16">
        <f t="shared" si="46"/>
        <v>512.95355981375144</v>
      </c>
      <c r="P51" s="60">
        <f t="shared" si="47"/>
        <v>7043.2469559042029</v>
      </c>
      <c r="S51" s="1"/>
      <c r="T51" s="1"/>
      <c r="U51" s="1"/>
      <c r="V51" s="1"/>
    </row>
    <row r="52" spans="1:22" x14ac:dyDescent="0.2">
      <c r="A52" s="65" t="s">
        <v>6</v>
      </c>
      <c r="B52" s="29">
        <v>576583.46</v>
      </c>
      <c r="C52" s="16">
        <f t="shared" si="38"/>
        <v>5007.2437</v>
      </c>
      <c r="D52" s="16">
        <f t="shared" si="38"/>
        <v>771.1807</v>
      </c>
      <c r="E52" s="16">
        <f t="shared" si="38"/>
        <v>1357.7125000000001</v>
      </c>
      <c r="F52" s="60">
        <f t="shared" si="39"/>
        <v>7136.1368999999995</v>
      </c>
      <c r="G52" s="29">
        <v>1441915.0481600002</v>
      </c>
      <c r="H52" s="16">
        <f t="shared" si="40"/>
        <v>7394.1587466145502</v>
      </c>
      <c r="I52" s="16">
        <f t="shared" si="41"/>
        <v>1138.7966833180758</v>
      </c>
      <c r="J52" s="16">
        <f t="shared" si="42"/>
        <v>2004.9237382360493</v>
      </c>
      <c r="K52" s="60">
        <f t="shared" si="43"/>
        <v>10537.879168168676</v>
      </c>
      <c r="L52" s="29">
        <v>1179872.97401</v>
      </c>
      <c r="M52" s="16">
        <f t="shared" si="44"/>
        <v>6050.4036502031831</v>
      </c>
      <c r="N52" s="16">
        <f t="shared" si="45"/>
        <v>931.84090925038163</v>
      </c>
      <c r="O52" s="16">
        <f t="shared" si="46"/>
        <v>1640.5649810746156</v>
      </c>
      <c r="P52" s="60">
        <f t="shared" si="47"/>
        <v>8622.8095405281802</v>
      </c>
      <c r="S52" s="1"/>
      <c r="T52" s="1"/>
      <c r="U52" s="1"/>
      <c r="V52" s="1"/>
    </row>
    <row r="53" spans="1:22" x14ac:dyDescent="0.2">
      <c r="A53" s="65" t="s">
        <v>7</v>
      </c>
      <c r="B53" s="29">
        <v>1452271.7</v>
      </c>
      <c r="C53" s="16">
        <f t="shared" si="38"/>
        <v>28359.898700000005</v>
      </c>
      <c r="D53" s="16">
        <f t="shared" si="38"/>
        <v>8363.5090000000018</v>
      </c>
      <c r="E53" s="16">
        <f t="shared" si="38"/>
        <v>8379.8015500000001</v>
      </c>
      <c r="F53" s="60">
        <f t="shared" si="39"/>
        <v>45103.209250000014</v>
      </c>
      <c r="G53" s="29">
        <v>2053053.70474</v>
      </c>
      <c r="H53" s="16">
        <f t="shared" si="40"/>
        <v>23673.891777913137</v>
      </c>
      <c r="I53" s="16">
        <f t="shared" si="41"/>
        <v>6981.5766637277338</v>
      </c>
      <c r="J53" s="16">
        <f t="shared" si="42"/>
        <v>6995.1771377479818</v>
      </c>
      <c r="K53" s="60">
        <f t="shared" si="43"/>
        <v>37650.645579388853</v>
      </c>
      <c r="L53" s="29">
        <v>2135209.23484</v>
      </c>
      <c r="M53" s="16">
        <f t="shared" si="44"/>
        <v>24621.232377944249</v>
      </c>
      <c r="N53" s="16">
        <f t="shared" si="45"/>
        <v>7260.9532481873102</v>
      </c>
      <c r="O53" s="16">
        <f t="shared" si="46"/>
        <v>7275.0979623071544</v>
      </c>
      <c r="P53" s="60">
        <f t="shared" si="47"/>
        <v>39157.283588438717</v>
      </c>
      <c r="S53" s="1"/>
      <c r="T53" s="1"/>
      <c r="U53" s="1"/>
      <c r="V53" s="1"/>
    </row>
    <row r="54" spans="1:22" x14ac:dyDescent="0.2">
      <c r="A54" s="65" t="s">
        <v>8</v>
      </c>
      <c r="B54" s="29">
        <v>204394.60999999996</v>
      </c>
      <c r="C54" s="16">
        <f t="shared" si="38"/>
        <v>3350.8344499999998</v>
      </c>
      <c r="D54" s="16">
        <f t="shared" si="38"/>
        <v>3812.4566999999997</v>
      </c>
      <c r="E54" s="16">
        <f t="shared" si="38"/>
        <v>2927.2281499999995</v>
      </c>
      <c r="F54" s="60">
        <f t="shared" si="39"/>
        <v>10090.519299999998</v>
      </c>
      <c r="G54" s="29">
        <v>218536.61952900002</v>
      </c>
      <c r="H54" s="16">
        <f t="shared" si="40"/>
        <v>2115.5354187953667</v>
      </c>
      <c r="I54" s="16">
        <f t="shared" si="41"/>
        <v>2406.9787098773859</v>
      </c>
      <c r="J54" s="16">
        <f t="shared" si="42"/>
        <v>1848.0933399201015</v>
      </c>
      <c r="K54" s="60">
        <f t="shared" si="43"/>
        <v>6370.6074685928534</v>
      </c>
      <c r="L54" s="29">
        <v>206333.61175000001</v>
      </c>
      <c r="M54" s="16">
        <f t="shared" si="44"/>
        <v>1997.4046669426589</v>
      </c>
      <c r="N54" s="16">
        <f t="shared" si="45"/>
        <v>2272.5738674128788</v>
      </c>
      <c r="O54" s="16">
        <f t="shared" si="46"/>
        <v>1744.8964594523388</v>
      </c>
      <c r="P54" s="60">
        <f t="shared" si="47"/>
        <v>6014.8749938078763</v>
      </c>
      <c r="S54" s="1"/>
      <c r="T54" s="1"/>
      <c r="U54" s="1"/>
      <c r="V54" s="1"/>
    </row>
    <row r="55" spans="1:22" x14ac:dyDescent="0.2">
      <c r="A55" s="65" t="s">
        <v>9</v>
      </c>
      <c r="B55" s="29">
        <v>313913.03000000003</v>
      </c>
      <c r="C55" s="16">
        <f t="shared" si="38"/>
        <v>3383.4195499999996</v>
      </c>
      <c r="D55" s="16">
        <f t="shared" si="38"/>
        <v>591.96265000000028</v>
      </c>
      <c r="E55" s="16">
        <f t="shared" si="38"/>
        <v>2145.1857499999996</v>
      </c>
      <c r="F55" s="60">
        <f t="shared" si="39"/>
        <v>6120.5679499999997</v>
      </c>
      <c r="G55" s="29">
        <v>372736.65263600007</v>
      </c>
      <c r="H55" s="16">
        <f t="shared" si="40"/>
        <v>2372.2538460312035</v>
      </c>
      <c r="I55" s="16">
        <f t="shared" si="41"/>
        <v>415.04922827833281</v>
      </c>
      <c r="J55" s="16">
        <f t="shared" si="42"/>
        <v>1504.0774786233153</v>
      </c>
      <c r="K55" s="60">
        <f t="shared" si="43"/>
        <v>4291.380552932852</v>
      </c>
      <c r="L55" s="29">
        <v>323954.44670500001</v>
      </c>
      <c r="M55" s="16">
        <f t="shared" si="44"/>
        <v>2061.7832367704814</v>
      </c>
      <c r="N55" s="16">
        <f t="shared" si="45"/>
        <v>360.72933034989182</v>
      </c>
      <c r="O55" s="16">
        <f t="shared" si="46"/>
        <v>1307.2301420936442</v>
      </c>
      <c r="P55" s="60">
        <f t="shared" si="47"/>
        <v>3729.7427092140174</v>
      </c>
      <c r="S55" s="1"/>
      <c r="T55" s="1"/>
      <c r="U55" s="1"/>
      <c r="V55" s="1"/>
    </row>
    <row r="56" spans="1:22" ht="16" thickBot="1" x14ac:dyDescent="0.25">
      <c r="A56" s="66" t="s">
        <v>10</v>
      </c>
      <c r="B56" s="32">
        <v>5516652.5300000003</v>
      </c>
      <c r="C56" s="61">
        <f>SUM(C47:C55)</f>
        <v>70503.294699999999</v>
      </c>
      <c r="D56" s="61">
        <f>SUM(D47:D55)</f>
        <v>38950.056200000006</v>
      </c>
      <c r="E56" s="61">
        <f>SUM(E47:E55)</f>
        <v>33171.631799999996</v>
      </c>
      <c r="F56" s="62">
        <f>SUM(C56:E56)</f>
        <v>142624.98269999999</v>
      </c>
      <c r="G56" s="32">
        <v>7616652.5300469995</v>
      </c>
      <c r="H56" s="61">
        <f>SUM(H47:H55)</f>
        <v>56501.893816278331</v>
      </c>
      <c r="I56" s="61">
        <f>SUM(I47:I55)</f>
        <v>28219.755522352527</v>
      </c>
      <c r="J56" s="61">
        <f>SUM(J47:J55)</f>
        <v>24771.316928777505</v>
      </c>
      <c r="K56" s="62">
        <f>SUM(H56:J56)</f>
        <v>109492.96626740837</v>
      </c>
      <c r="L56" s="32">
        <v>7616652.5300270002</v>
      </c>
      <c r="M56" s="61">
        <f>SUM(M47:M55)</f>
        <v>56503.969195135898</v>
      </c>
      <c r="N56" s="61">
        <f>SUM(N47:N55)</f>
        <v>27121.272424256011</v>
      </c>
      <c r="O56" s="61">
        <f>SUM(O47:O55)</f>
        <v>24152.180666847915</v>
      </c>
      <c r="P56" s="62">
        <f>SUM(M56:O56)</f>
        <v>107777.42228623982</v>
      </c>
      <c r="S56" s="1"/>
      <c r="T56" s="1"/>
      <c r="U56" s="1"/>
      <c r="V56" s="1"/>
    </row>
    <row r="59" spans="1:22" s="58" customFormat="1" ht="16" thickBot="1" x14ac:dyDescent="0.25">
      <c r="A59" s="57" t="s">
        <v>43</v>
      </c>
    </row>
    <row r="60" spans="1:22" ht="16" thickBot="1" x14ac:dyDescent="0.25">
      <c r="A60" s="26"/>
      <c r="B60" s="89" t="s">
        <v>42</v>
      </c>
      <c r="C60" s="90"/>
      <c r="D60" s="91"/>
      <c r="E60" s="83" t="s">
        <v>48</v>
      </c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5"/>
    </row>
    <row r="61" spans="1:22" x14ac:dyDescent="0.2">
      <c r="A61" s="28"/>
      <c r="B61" s="43" t="s">
        <v>21</v>
      </c>
      <c r="C61" s="43"/>
      <c r="D61" s="44"/>
      <c r="E61" s="45">
        <v>2030</v>
      </c>
      <c r="F61" s="27"/>
      <c r="G61" s="46"/>
      <c r="H61" s="45">
        <v>2040</v>
      </c>
      <c r="I61" s="27"/>
      <c r="J61" s="46"/>
      <c r="K61" s="45">
        <v>2050</v>
      </c>
      <c r="L61" s="27"/>
      <c r="M61" s="46"/>
      <c r="N61" s="45">
        <v>2060</v>
      </c>
      <c r="O61" s="27"/>
      <c r="P61" s="46"/>
      <c r="Q61" s="45">
        <v>2070</v>
      </c>
      <c r="R61" s="27"/>
      <c r="S61" s="46"/>
    </row>
    <row r="62" spans="1:22" ht="32" x14ac:dyDescent="0.2">
      <c r="A62" s="30" t="s">
        <v>0</v>
      </c>
      <c r="B62" s="47" t="s">
        <v>18</v>
      </c>
      <c r="C62" s="47" t="s">
        <v>19</v>
      </c>
      <c r="D62" s="48" t="s">
        <v>20</v>
      </c>
      <c r="E62" s="49" t="s">
        <v>18</v>
      </c>
      <c r="F62" s="50" t="s">
        <v>19</v>
      </c>
      <c r="G62" s="51" t="s">
        <v>20</v>
      </c>
      <c r="H62" s="49" t="s">
        <v>18</v>
      </c>
      <c r="I62" s="50" t="s">
        <v>19</v>
      </c>
      <c r="J62" s="51" t="s">
        <v>20</v>
      </c>
      <c r="K62" s="49" t="s">
        <v>18</v>
      </c>
      <c r="L62" s="50" t="s">
        <v>19</v>
      </c>
      <c r="M62" s="51" t="s">
        <v>20</v>
      </c>
      <c r="N62" s="49" t="s">
        <v>18</v>
      </c>
      <c r="O62" s="50" t="s">
        <v>19</v>
      </c>
      <c r="P62" s="51" t="s">
        <v>20</v>
      </c>
      <c r="Q62" s="49" t="s">
        <v>18</v>
      </c>
      <c r="R62" s="50" t="s">
        <v>19</v>
      </c>
      <c r="S62" s="51" t="s">
        <v>20</v>
      </c>
      <c r="T62" s="2"/>
    </row>
    <row r="63" spans="1:22" x14ac:dyDescent="0.2">
      <c r="A63" s="31" t="s">
        <v>1</v>
      </c>
      <c r="B63" s="33">
        <v>9996.657367462094</v>
      </c>
      <c r="C63" s="33">
        <v>4988.4310031692039</v>
      </c>
      <c r="D63" s="34">
        <v>6824.4507473912035</v>
      </c>
      <c r="E63" s="35">
        <f>B63-(0.2*B63)</f>
        <v>7997.3258939696752</v>
      </c>
      <c r="F63" s="36">
        <f t="shared" ref="F63:S63" si="48">C63-(0.2*C63)</f>
        <v>3990.7448025353633</v>
      </c>
      <c r="G63" s="37">
        <f t="shared" si="48"/>
        <v>5459.5605979129632</v>
      </c>
      <c r="H63" s="35">
        <f t="shared" si="48"/>
        <v>6397.8607151757406</v>
      </c>
      <c r="I63" s="36">
        <f t="shared" si="48"/>
        <v>3192.5958420282905</v>
      </c>
      <c r="J63" s="37">
        <f t="shared" si="48"/>
        <v>4367.6484783303704</v>
      </c>
      <c r="K63" s="35">
        <f t="shared" si="48"/>
        <v>5118.2885721405928</v>
      </c>
      <c r="L63" s="36">
        <f t="shared" si="48"/>
        <v>2554.0766736226324</v>
      </c>
      <c r="M63" s="37">
        <f t="shared" si="48"/>
        <v>3494.1187826642963</v>
      </c>
      <c r="N63" s="35">
        <f t="shared" si="48"/>
        <v>4094.6308577124742</v>
      </c>
      <c r="O63" s="36">
        <f t="shared" si="48"/>
        <v>2043.2613388981058</v>
      </c>
      <c r="P63" s="37">
        <f t="shared" si="48"/>
        <v>2795.2950261314372</v>
      </c>
      <c r="Q63" s="35">
        <f t="shared" si="48"/>
        <v>3275.7046861699791</v>
      </c>
      <c r="R63" s="36">
        <f t="shared" si="48"/>
        <v>1634.6090711184847</v>
      </c>
      <c r="S63" s="37">
        <f t="shared" si="48"/>
        <v>2236.2360209051499</v>
      </c>
    </row>
    <row r="64" spans="1:22" x14ac:dyDescent="0.2">
      <c r="A64" s="31" t="s">
        <v>2</v>
      </c>
      <c r="B64" s="33">
        <v>15268.916764776648</v>
      </c>
      <c r="C64" s="33">
        <v>33327.617218028739</v>
      </c>
      <c r="D64" s="34">
        <v>15446.788879142534</v>
      </c>
      <c r="E64" s="35">
        <f t="shared" ref="E64:E71" si="49">B64-(0.2*B64)</f>
        <v>12215.133411821318</v>
      </c>
      <c r="F64" s="36">
        <f t="shared" ref="F64:F71" si="50">C64-(0.2*C64)</f>
        <v>26662.093774422992</v>
      </c>
      <c r="G64" s="37">
        <f t="shared" ref="G64:G71" si="51">D64-(0.2*D64)</f>
        <v>12357.431103314027</v>
      </c>
      <c r="H64" s="35">
        <f t="shared" ref="H64:H71" si="52">E64-(0.2*E64)</f>
        <v>9772.1067294570548</v>
      </c>
      <c r="I64" s="36">
        <f t="shared" ref="I64:I71" si="53">F64-(0.2*F64)</f>
        <v>21329.675019538394</v>
      </c>
      <c r="J64" s="37">
        <f t="shared" ref="J64:J71" si="54">G64-(0.2*G64)</f>
        <v>9885.9448826512216</v>
      </c>
      <c r="K64" s="35">
        <f t="shared" ref="K64:K71" si="55">H64-(0.2*H64)</f>
        <v>7817.6853835656439</v>
      </c>
      <c r="L64" s="36">
        <f t="shared" ref="L64:L71" si="56">I64-(0.2*I64)</f>
        <v>17063.740015630716</v>
      </c>
      <c r="M64" s="37">
        <f t="shared" ref="M64:M71" si="57">J64-(0.2*J64)</f>
        <v>7908.7559061209777</v>
      </c>
      <c r="N64" s="35">
        <f t="shared" ref="N64:N71" si="58">K64-(0.2*K64)</f>
        <v>6254.1483068525149</v>
      </c>
      <c r="O64" s="36">
        <f t="shared" ref="O64:O71" si="59">L64-(0.2*L64)</f>
        <v>13650.992012504572</v>
      </c>
      <c r="P64" s="37">
        <f t="shared" ref="P64:P71" si="60">M64-(0.2*M64)</f>
        <v>6327.0047248967821</v>
      </c>
      <c r="Q64" s="35">
        <f t="shared" ref="Q64:Q71" si="61">N64-(0.2*N64)</f>
        <v>5003.3186454820116</v>
      </c>
      <c r="R64" s="36">
        <f t="shared" ref="R64:R71" si="62">O64-(0.2*O64)</f>
        <v>10920.793610003657</v>
      </c>
      <c r="S64" s="37">
        <f t="shared" ref="S64:S71" si="63">P64-(0.2*P64)</f>
        <v>5061.6037799174255</v>
      </c>
    </row>
    <row r="65" spans="1:19" x14ac:dyDescent="0.2">
      <c r="A65" s="31" t="s">
        <v>3</v>
      </c>
      <c r="B65" s="33">
        <v>8349.2342787984744</v>
      </c>
      <c r="C65" s="33">
        <v>1006.2595059138226</v>
      </c>
      <c r="D65" s="34">
        <v>4215.4114436930413</v>
      </c>
      <c r="E65" s="35">
        <f t="shared" si="49"/>
        <v>6679.3874230387792</v>
      </c>
      <c r="F65" s="36">
        <f t="shared" si="50"/>
        <v>805.00760473105811</v>
      </c>
      <c r="G65" s="37">
        <f t="shared" si="51"/>
        <v>3372.3291549544329</v>
      </c>
      <c r="H65" s="35">
        <f t="shared" si="52"/>
        <v>5343.5099384310233</v>
      </c>
      <c r="I65" s="36">
        <f t="shared" si="53"/>
        <v>644.00608378484651</v>
      </c>
      <c r="J65" s="37">
        <f t="shared" si="54"/>
        <v>2697.8633239635465</v>
      </c>
      <c r="K65" s="35">
        <f t="shared" si="55"/>
        <v>4274.8079507448183</v>
      </c>
      <c r="L65" s="36">
        <f t="shared" si="56"/>
        <v>515.20486702787719</v>
      </c>
      <c r="M65" s="37">
        <f t="shared" si="57"/>
        <v>2158.290659170837</v>
      </c>
      <c r="N65" s="35">
        <f t="shared" si="58"/>
        <v>3419.8463605958545</v>
      </c>
      <c r="O65" s="36">
        <f t="shared" si="59"/>
        <v>412.16389362230177</v>
      </c>
      <c r="P65" s="37">
        <f t="shared" si="60"/>
        <v>1726.6325273366697</v>
      </c>
      <c r="Q65" s="35">
        <f t="shared" si="61"/>
        <v>2735.8770884766836</v>
      </c>
      <c r="R65" s="36">
        <f t="shared" si="62"/>
        <v>329.73111489784139</v>
      </c>
      <c r="S65" s="37">
        <f t="shared" si="63"/>
        <v>1381.3060218693358</v>
      </c>
    </row>
    <row r="66" spans="1:19" x14ac:dyDescent="0.2">
      <c r="A66" s="31" t="s">
        <v>4</v>
      </c>
      <c r="B66" s="33">
        <v>18990.780787373849</v>
      </c>
      <c r="C66" s="33">
        <v>654.8545099094431</v>
      </c>
      <c r="D66" s="34">
        <v>4684.7284170444773</v>
      </c>
      <c r="E66" s="35">
        <f t="shared" si="49"/>
        <v>15192.624629899079</v>
      </c>
      <c r="F66" s="36">
        <f t="shared" si="50"/>
        <v>523.88360792755452</v>
      </c>
      <c r="G66" s="37">
        <f t="shared" si="51"/>
        <v>3747.7827336355817</v>
      </c>
      <c r="H66" s="35">
        <f t="shared" si="52"/>
        <v>12154.099703919263</v>
      </c>
      <c r="I66" s="36">
        <f t="shared" si="53"/>
        <v>419.10688634204359</v>
      </c>
      <c r="J66" s="37">
        <f t="shared" si="54"/>
        <v>2998.2261869084655</v>
      </c>
      <c r="K66" s="35">
        <f t="shared" si="55"/>
        <v>9723.2797631354097</v>
      </c>
      <c r="L66" s="36">
        <f t="shared" si="56"/>
        <v>335.2855090736349</v>
      </c>
      <c r="M66" s="37">
        <f t="shared" si="57"/>
        <v>2398.5809495267722</v>
      </c>
      <c r="N66" s="35">
        <f t="shared" si="58"/>
        <v>7778.6238105083276</v>
      </c>
      <c r="O66" s="36">
        <f t="shared" si="59"/>
        <v>268.22840725890791</v>
      </c>
      <c r="P66" s="37">
        <f t="shared" si="60"/>
        <v>1918.8647596214178</v>
      </c>
      <c r="Q66" s="35">
        <f t="shared" si="61"/>
        <v>6222.8990484066617</v>
      </c>
      <c r="R66" s="36">
        <f t="shared" si="62"/>
        <v>214.58272580712634</v>
      </c>
      <c r="S66" s="37">
        <f t="shared" si="63"/>
        <v>1535.0918076971343</v>
      </c>
    </row>
    <row r="67" spans="1:19" x14ac:dyDescent="0.2">
      <c r="A67" s="31" t="s">
        <v>5</v>
      </c>
      <c r="B67" s="33">
        <v>6967.3408529792432</v>
      </c>
      <c r="C67" s="33">
        <v>336.50656534579082</v>
      </c>
      <c r="D67" s="34">
        <v>573.71611140921721</v>
      </c>
      <c r="E67" s="35">
        <f t="shared" si="49"/>
        <v>5573.8726823833949</v>
      </c>
      <c r="F67" s="36">
        <f t="shared" si="50"/>
        <v>269.20525227663268</v>
      </c>
      <c r="G67" s="37">
        <f t="shared" si="51"/>
        <v>458.97288912737378</v>
      </c>
      <c r="H67" s="35">
        <f t="shared" si="52"/>
        <v>4459.0981459067161</v>
      </c>
      <c r="I67" s="36">
        <f t="shared" si="53"/>
        <v>215.36420182130615</v>
      </c>
      <c r="J67" s="37">
        <f t="shared" si="54"/>
        <v>367.17831130189904</v>
      </c>
      <c r="K67" s="35">
        <f t="shared" si="55"/>
        <v>3567.2785167253728</v>
      </c>
      <c r="L67" s="36">
        <f t="shared" si="56"/>
        <v>172.29136145704493</v>
      </c>
      <c r="M67" s="37">
        <f t="shared" si="57"/>
        <v>293.74264904151926</v>
      </c>
      <c r="N67" s="35">
        <f t="shared" si="58"/>
        <v>2853.8228133802982</v>
      </c>
      <c r="O67" s="36">
        <f t="shared" si="59"/>
        <v>137.83308916563595</v>
      </c>
      <c r="P67" s="37">
        <f t="shared" si="60"/>
        <v>234.9941192332154</v>
      </c>
      <c r="Q67" s="35">
        <f t="shared" si="61"/>
        <v>2283.0582507042386</v>
      </c>
      <c r="R67" s="36">
        <f t="shared" si="62"/>
        <v>110.26647133250876</v>
      </c>
      <c r="S67" s="37">
        <f t="shared" si="63"/>
        <v>187.99529538657231</v>
      </c>
    </row>
    <row r="68" spans="1:19" x14ac:dyDescent="0.2">
      <c r="A68" s="31" t="s">
        <v>6</v>
      </c>
      <c r="B68" s="33">
        <v>8684.3346148014734</v>
      </c>
      <c r="C68" s="33">
        <v>1337.5005588956715</v>
      </c>
      <c r="D68" s="34">
        <v>2354.7545050980134</v>
      </c>
      <c r="E68" s="35">
        <f t="shared" si="49"/>
        <v>6947.4676918411787</v>
      </c>
      <c r="F68" s="36">
        <f t="shared" si="50"/>
        <v>1070.0004471165371</v>
      </c>
      <c r="G68" s="37">
        <f t="shared" si="51"/>
        <v>1883.8036040784107</v>
      </c>
      <c r="H68" s="35">
        <f t="shared" si="52"/>
        <v>5557.9741534729428</v>
      </c>
      <c r="I68" s="36">
        <f t="shared" si="53"/>
        <v>856.00035769322972</v>
      </c>
      <c r="J68" s="37">
        <f t="shared" si="54"/>
        <v>1507.0428832627285</v>
      </c>
      <c r="K68" s="35">
        <f t="shared" si="55"/>
        <v>4446.3793227783544</v>
      </c>
      <c r="L68" s="36">
        <f t="shared" si="56"/>
        <v>684.80028615458377</v>
      </c>
      <c r="M68" s="37">
        <f t="shared" si="57"/>
        <v>1205.6343066101829</v>
      </c>
      <c r="N68" s="35">
        <f t="shared" si="58"/>
        <v>3557.1034582226835</v>
      </c>
      <c r="O68" s="36">
        <f t="shared" si="59"/>
        <v>547.84022892366704</v>
      </c>
      <c r="P68" s="37">
        <f t="shared" si="60"/>
        <v>964.5074452881463</v>
      </c>
      <c r="Q68" s="35">
        <f t="shared" si="61"/>
        <v>2845.6827665781466</v>
      </c>
      <c r="R68" s="36">
        <f t="shared" si="62"/>
        <v>438.27218313893366</v>
      </c>
      <c r="S68" s="37">
        <f t="shared" si="63"/>
        <v>771.60595623051699</v>
      </c>
    </row>
    <row r="69" spans="1:19" x14ac:dyDescent="0.2">
      <c r="A69" s="31" t="s">
        <v>7</v>
      </c>
      <c r="B69" s="33">
        <v>19527.956580025628</v>
      </c>
      <c r="C69" s="33">
        <v>5758.914809122839</v>
      </c>
      <c r="D69" s="34">
        <v>5770.1334743354155</v>
      </c>
      <c r="E69" s="35">
        <f t="shared" si="49"/>
        <v>15622.365264020502</v>
      </c>
      <c r="F69" s="36">
        <f t="shared" si="50"/>
        <v>4607.1318472982712</v>
      </c>
      <c r="G69" s="37">
        <f t="shared" si="51"/>
        <v>4616.1067794683322</v>
      </c>
      <c r="H69" s="35">
        <f t="shared" si="52"/>
        <v>12497.892211216402</v>
      </c>
      <c r="I69" s="36">
        <f t="shared" si="53"/>
        <v>3685.7054778386168</v>
      </c>
      <c r="J69" s="37">
        <f t="shared" si="54"/>
        <v>3692.8854235746658</v>
      </c>
      <c r="K69" s="35">
        <f t="shared" si="55"/>
        <v>9998.3137689731211</v>
      </c>
      <c r="L69" s="36">
        <f t="shared" si="56"/>
        <v>2948.5643822708935</v>
      </c>
      <c r="M69" s="37">
        <f t="shared" si="57"/>
        <v>2954.3083388597324</v>
      </c>
      <c r="N69" s="35">
        <f t="shared" si="58"/>
        <v>7998.6510151784969</v>
      </c>
      <c r="O69" s="36">
        <f t="shared" si="59"/>
        <v>2358.851505816715</v>
      </c>
      <c r="P69" s="37">
        <f t="shared" si="60"/>
        <v>2363.4466710877859</v>
      </c>
      <c r="Q69" s="35">
        <f t="shared" si="61"/>
        <v>6398.9208121427973</v>
      </c>
      <c r="R69" s="36">
        <f t="shared" si="62"/>
        <v>1887.081204653372</v>
      </c>
      <c r="S69" s="37">
        <f t="shared" si="63"/>
        <v>1890.7573368702288</v>
      </c>
    </row>
    <row r="70" spans="1:19" x14ac:dyDescent="0.2">
      <c r="A70" s="31" t="s">
        <v>8</v>
      </c>
      <c r="B70" s="33">
        <v>16393.94722786477</v>
      </c>
      <c r="C70" s="33">
        <v>18652.432664442571</v>
      </c>
      <c r="D70" s="34">
        <v>14321.45470959337</v>
      </c>
      <c r="E70" s="35">
        <f t="shared" si="49"/>
        <v>13115.157782291815</v>
      </c>
      <c r="F70" s="36">
        <f t="shared" si="50"/>
        <v>14921.946131554058</v>
      </c>
      <c r="G70" s="37">
        <f t="shared" si="51"/>
        <v>11457.163767674696</v>
      </c>
      <c r="H70" s="35">
        <f t="shared" si="52"/>
        <v>10492.126225833452</v>
      </c>
      <c r="I70" s="36">
        <f t="shared" si="53"/>
        <v>11937.556905243246</v>
      </c>
      <c r="J70" s="37">
        <f t="shared" si="54"/>
        <v>9165.7310141397575</v>
      </c>
      <c r="K70" s="35">
        <f t="shared" si="55"/>
        <v>8393.7009806667611</v>
      </c>
      <c r="L70" s="36">
        <f t="shared" si="56"/>
        <v>9550.0455241945965</v>
      </c>
      <c r="M70" s="37">
        <f t="shared" si="57"/>
        <v>7332.5848113118063</v>
      </c>
      <c r="N70" s="35">
        <f t="shared" si="58"/>
        <v>6714.9607845334085</v>
      </c>
      <c r="O70" s="36">
        <f t="shared" si="59"/>
        <v>7640.036419355677</v>
      </c>
      <c r="P70" s="37">
        <f t="shared" si="60"/>
        <v>5866.0678490494447</v>
      </c>
      <c r="Q70" s="35">
        <f t="shared" si="61"/>
        <v>5371.9686276267266</v>
      </c>
      <c r="R70" s="36">
        <f t="shared" si="62"/>
        <v>6112.0291354845413</v>
      </c>
      <c r="S70" s="37">
        <f t="shared" si="63"/>
        <v>4692.8542792395556</v>
      </c>
    </row>
    <row r="71" spans="1:19" ht="16" thickBot="1" x14ac:dyDescent="0.25">
      <c r="A71" s="32" t="s">
        <v>9</v>
      </c>
      <c r="B71" s="38">
        <v>10778.206785490871</v>
      </c>
      <c r="C71" s="38">
        <v>1885.7536751500891</v>
      </c>
      <c r="D71" s="39">
        <v>6833.6945108649979</v>
      </c>
      <c r="E71" s="40">
        <f t="shared" si="49"/>
        <v>8622.565428392696</v>
      </c>
      <c r="F71" s="41">
        <f t="shared" si="50"/>
        <v>1508.6029401200713</v>
      </c>
      <c r="G71" s="42">
        <f t="shared" si="51"/>
        <v>5466.9556086919983</v>
      </c>
      <c r="H71" s="40">
        <f t="shared" si="52"/>
        <v>6898.052342714157</v>
      </c>
      <c r="I71" s="41">
        <f t="shared" si="53"/>
        <v>1206.882352096057</v>
      </c>
      <c r="J71" s="42">
        <f t="shared" si="54"/>
        <v>4373.564486953599</v>
      </c>
      <c r="K71" s="40">
        <f t="shared" si="55"/>
        <v>5518.4418741713253</v>
      </c>
      <c r="L71" s="41">
        <f t="shared" si="56"/>
        <v>965.50588167684566</v>
      </c>
      <c r="M71" s="42">
        <f t="shared" si="57"/>
        <v>3498.8515895628793</v>
      </c>
      <c r="N71" s="40">
        <f t="shared" si="58"/>
        <v>4414.75349933706</v>
      </c>
      <c r="O71" s="41">
        <f t="shared" si="59"/>
        <v>772.40470534147653</v>
      </c>
      <c r="P71" s="42">
        <f t="shared" si="60"/>
        <v>2799.0812716503033</v>
      </c>
      <c r="Q71" s="40">
        <f t="shared" si="61"/>
        <v>3531.8027994696481</v>
      </c>
      <c r="R71" s="41">
        <f t="shared" si="62"/>
        <v>617.92376427318118</v>
      </c>
      <c r="S71" s="42">
        <f t="shared" si="63"/>
        <v>2239.2650173202428</v>
      </c>
    </row>
    <row r="73" spans="1:19" s="10" customFormat="1" ht="16" thickBot="1" x14ac:dyDescent="0.25">
      <c r="A73" s="9"/>
      <c r="E73" s="11"/>
      <c r="H73" s="11"/>
      <c r="K73" s="11"/>
      <c r="N73" s="11"/>
      <c r="Q73" s="11"/>
    </row>
    <row r="74" spans="1:19" x14ac:dyDescent="0.2">
      <c r="A74" s="63" t="s">
        <v>49</v>
      </c>
      <c r="B74" s="68" t="s">
        <v>39</v>
      </c>
      <c r="C74" s="69"/>
      <c r="D74" s="69"/>
      <c r="E74" s="69"/>
      <c r="F74" s="70"/>
      <c r="G74" s="71" t="s">
        <v>11</v>
      </c>
      <c r="H74" s="72"/>
      <c r="I74" s="72"/>
      <c r="J74" s="72"/>
      <c r="K74" s="73"/>
      <c r="L74" s="71" t="s">
        <v>12</v>
      </c>
      <c r="M74" s="72"/>
      <c r="N74" s="72"/>
      <c r="O74" s="72"/>
      <c r="P74" s="73"/>
    </row>
    <row r="75" spans="1:19" ht="48" x14ac:dyDescent="0.2">
      <c r="A75" s="64" t="s">
        <v>40</v>
      </c>
      <c r="B75" s="30" t="s">
        <v>17</v>
      </c>
      <c r="C75" s="21" t="s">
        <v>35</v>
      </c>
      <c r="D75" s="21" t="s">
        <v>36</v>
      </c>
      <c r="E75" s="21" t="s">
        <v>37</v>
      </c>
      <c r="F75" s="59" t="s">
        <v>38</v>
      </c>
      <c r="G75" s="30" t="s">
        <v>24</v>
      </c>
      <c r="H75" s="21" t="s">
        <v>35</v>
      </c>
      <c r="I75" s="21" t="s">
        <v>36</v>
      </c>
      <c r="J75" s="21" t="s">
        <v>37</v>
      </c>
      <c r="K75" s="59" t="s">
        <v>38</v>
      </c>
      <c r="L75" s="30" t="s">
        <v>23</v>
      </c>
      <c r="M75" s="21" t="s">
        <v>35</v>
      </c>
      <c r="N75" s="21" t="s">
        <v>36</v>
      </c>
      <c r="O75" s="21" t="s">
        <v>37</v>
      </c>
      <c r="P75" s="59" t="s">
        <v>38</v>
      </c>
    </row>
    <row r="76" spans="1:19" x14ac:dyDescent="0.2">
      <c r="A76" s="65" t="s">
        <v>1</v>
      </c>
      <c r="B76" s="29">
        <v>1097398.52</v>
      </c>
      <c r="C76" s="16">
        <f t="shared" ref="C76:E84" si="64">($B76*B63)/10^6</f>
        <v>10970.316999999997</v>
      </c>
      <c r="D76" s="16">
        <f t="shared" si="64"/>
        <v>5474.2968000000001</v>
      </c>
      <c r="E76" s="16">
        <f t="shared" si="64"/>
        <v>7489.1421500000006</v>
      </c>
      <c r="F76" s="60">
        <f>SUM(C76:E76)</f>
        <v>23933.755949999999</v>
      </c>
      <c r="G76" s="29">
        <v>1202497.8471000001</v>
      </c>
      <c r="H76" s="16">
        <f t="shared" ref="H76:H84" si="65">($G76*Q63)/10^6</f>
        <v>3939.0278328547815</v>
      </c>
      <c r="I76" s="16">
        <f t="shared" ref="I76:I84" si="66">($G76*R63)/10^6</f>
        <v>1965.6138888701089</v>
      </c>
      <c r="J76" s="16">
        <f t="shared" ref="J76:J84" si="67">($G76*S63)/10^6</f>
        <v>2689.0690007459134</v>
      </c>
      <c r="K76" s="60">
        <f>SUM(H76:J76)</f>
        <v>8593.7107224708052</v>
      </c>
      <c r="L76" s="29">
        <v>1276755.0604200002</v>
      </c>
      <c r="M76" s="16">
        <f t="shared" ref="M76:M84" si="68">($L76*Q63)/10^6</f>
        <v>4182.2725345090294</v>
      </c>
      <c r="N76" s="16">
        <f t="shared" ref="N76:N84" si="69">($L76*R63)/10^6</f>
        <v>2086.9954033589615</v>
      </c>
      <c r="O76" s="16">
        <f t="shared" ref="O76:O84" si="70">($L76*S63)/10^6</f>
        <v>2855.1256559841358</v>
      </c>
      <c r="P76" s="60">
        <f>SUM(M76:O76)</f>
        <v>9124.3935938521281</v>
      </c>
    </row>
    <row r="77" spans="1:19" x14ac:dyDescent="0.2">
      <c r="A77" s="65" t="s">
        <v>2</v>
      </c>
      <c r="B77" s="29">
        <v>580114.26</v>
      </c>
      <c r="C77" s="16">
        <f t="shared" si="64"/>
        <v>8857.7163500000006</v>
      </c>
      <c r="D77" s="16">
        <f t="shared" si="64"/>
        <v>19333.826000000001</v>
      </c>
      <c r="E77" s="16">
        <f t="shared" si="64"/>
        <v>8960.9025000000001</v>
      </c>
      <c r="F77" s="60">
        <f t="shared" ref="F77:F84" si="71">SUM(C77:E77)</f>
        <v>37152.44485</v>
      </c>
      <c r="G77" s="29">
        <v>674563.68224600004</v>
      </c>
      <c r="H77" s="16">
        <f t="shared" si="65"/>
        <v>3375.0570489464149</v>
      </c>
      <c r="I77" s="16">
        <f t="shared" si="66"/>
        <v>7366.7707506126544</v>
      </c>
      <c r="J77" s="16">
        <f t="shared" si="67"/>
        <v>3414.3740838513709</v>
      </c>
      <c r="K77" s="60">
        <f t="shared" ref="K77:K84" si="72">SUM(H77:J77)</f>
        <v>14156.20188341044</v>
      </c>
      <c r="L77" s="29">
        <v>611629.84511199989</v>
      </c>
      <c r="M77" s="16">
        <f t="shared" si="68"/>
        <v>3060.1790081821437</v>
      </c>
      <c r="N77" s="16">
        <f t="shared" si="69"/>
        <v>6679.483304186655</v>
      </c>
      <c r="O77" s="16">
        <f t="shared" si="70"/>
        <v>3095.8279359292083</v>
      </c>
      <c r="P77" s="60">
        <f t="shared" ref="P77:P84" si="73">SUM(M77:O77)</f>
        <v>12835.490248298007</v>
      </c>
    </row>
    <row r="78" spans="1:19" x14ac:dyDescent="0.2">
      <c r="A78" s="65" t="s">
        <v>3</v>
      </c>
      <c r="B78" s="29">
        <v>199691.47999999998</v>
      </c>
      <c r="C78" s="16">
        <f t="shared" si="64"/>
        <v>1667.2709499999999</v>
      </c>
      <c r="D78" s="16">
        <f t="shared" si="64"/>
        <v>200.94144999999997</v>
      </c>
      <c r="E78" s="16">
        <f t="shared" si="64"/>
        <v>841.78174999999999</v>
      </c>
      <c r="F78" s="60">
        <f t="shared" si="71"/>
        <v>2709.99415</v>
      </c>
      <c r="G78" s="29">
        <v>283651.49025700003</v>
      </c>
      <c r="H78" s="16">
        <f t="shared" si="65"/>
        <v>776.03561330639366</v>
      </c>
      <c r="I78" s="16">
        <f t="shared" si="66"/>
        <v>93.528722124874818</v>
      </c>
      <c r="J78" s="16">
        <f t="shared" si="67"/>
        <v>391.8095116042054</v>
      </c>
      <c r="K78" s="60">
        <f t="shared" si="72"/>
        <v>1261.3738470354738</v>
      </c>
      <c r="L78" s="29">
        <v>261391.84426700001</v>
      </c>
      <c r="M78" s="16">
        <f t="shared" si="68"/>
        <v>715.13595784475069</v>
      </c>
      <c r="N78" s="16">
        <f t="shared" si="69"/>
        <v>86.189024235360847</v>
      </c>
      <c r="O78" s="16">
        <f t="shared" si="70"/>
        <v>361.06212855353874</v>
      </c>
      <c r="P78" s="60">
        <f t="shared" si="73"/>
        <v>1162.3871106336503</v>
      </c>
    </row>
    <row r="79" spans="1:19" x14ac:dyDescent="0.2">
      <c r="A79" s="65" t="s">
        <v>4</v>
      </c>
      <c r="B79" s="29">
        <v>107811.81000000001</v>
      </c>
      <c r="C79" s="16">
        <f t="shared" si="64"/>
        <v>2047.4304500000001</v>
      </c>
      <c r="D79" s="16">
        <f t="shared" si="64"/>
        <v>70.601050000000001</v>
      </c>
      <c r="E79" s="16">
        <f t="shared" si="64"/>
        <v>505.06905</v>
      </c>
      <c r="F79" s="60">
        <f t="shared" si="71"/>
        <v>2623.1005500000001</v>
      </c>
      <c r="G79" s="29">
        <v>103139.26415900003</v>
      </c>
      <c r="H79" s="16">
        <f t="shared" si="65"/>
        <v>641.82522878840462</v>
      </c>
      <c r="I79" s="16">
        <f t="shared" si="66"/>
        <v>22.131904440979476</v>
      </c>
      <c r="J79" s="16">
        <f t="shared" si="67"/>
        <v>158.32823946239162</v>
      </c>
      <c r="K79" s="60">
        <f t="shared" si="72"/>
        <v>822.28537269177571</v>
      </c>
      <c r="L79" s="29">
        <v>107357.068363</v>
      </c>
      <c r="M79" s="16">
        <f t="shared" si="68"/>
        <v>668.07219855584151</v>
      </c>
      <c r="N79" s="16">
        <f t="shared" si="69"/>
        <v>23.036972363994547</v>
      </c>
      <c r="O79" s="16">
        <f t="shared" si="70"/>
        <v>164.80295614242249</v>
      </c>
      <c r="P79" s="60">
        <f t="shared" si="73"/>
        <v>855.91212706225861</v>
      </c>
    </row>
    <row r="80" spans="1:19" x14ac:dyDescent="0.2">
      <c r="A80" s="65" t="s">
        <v>5</v>
      </c>
      <c r="B80" s="29">
        <v>984473.66000000027</v>
      </c>
      <c r="C80" s="16">
        <f t="shared" si="64"/>
        <v>6859.1635499999993</v>
      </c>
      <c r="D80" s="16">
        <f t="shared" si="64"/>
        <v>331.28184999999996</v>
      </c>
      <c r="E80" s="16">
        <f t="shared" si="64"/>
        <v>564.80840000000001</v>
      </c>
      <c r="F80" s="60">
        <f t="shared" si="71"/>
        <v>7755.2537999999995</v>
      </c>
      <c r="G80" s="29">
        <v>1266558.2212199999</v>
      </c>
      <c r="H80" s="16">
        <f t="shared" si="65"/>
        <v>2891.6261969536054</v>
      </c>
      <c r="I80" s="16">
        <f t="shared" si="66"/>
        <v>139.6589057911084</v>
      </c>
      <c r="J80" s="16">
        <f t="shared" si="67"/>
        <v>238.1069869225455</v>
      </c>
      <c r="K80" s="60">
        <f t="shared" si="72"/>
        <v>3269.3920896672589</v>
      </c>
      <c r="L80" s="29">
        <v>1514148.44456</v>
      </c>
      <c r="M80" s="16">
        <f t="shared" si="68"/>
        <v>3456.8890991436974</v>
      </c>
      <c r="N80" s="16">
        <f t="shared" si="69"/>
        <v>166.95980605523795</v>
      </c>
      <c r="O80" s="16">
        <f t="shared" si="70"/>
        <v>284.65278409417618</v>
      </c>
      <c r="P80" s="60">
        <f t="shared" si="73"/>
        <v>3908.5016892931117</v>
      </c>
    </row>
    <row r="81" spans="1:16" x14ac:dyDescent="0.2">
      <c r="A81" s="65" t="s">
        <v>6</v>
      </c>
      <c r="B81" s="29">
        <v>576583.46</v>
      </c>
      <c r="C81" s="16">
        <f t="shared" si="64"/>
        <v>5007.2437</v>
      </c>
      <c r="D81" s="16">
        <f t="shared" si="64"/>
        <v>771.1807</v>
      </c>
      <c r="E81" s="16">
        <f t="shared" si="64"/>
        <v>1357.7125000000001</v>
      </c>
      <c r="F81" s="60">
        <f t="shared" si="71"/>
        <v>7136.1368999999995</v>
      </c>
      <c r="G81" s="29">
        <v>1441915.0481600002</v>
      </c>
      <c r="H81" s="16">
        <f t="shared" si="65"/>
        <v>4103.2328034186112</v>
      </c>
      <c r="I81" s="16">
        <f t="shared" si="66"/>
        <v>631.95125605796397</v>
      </c>
      <c r="J81" s="16">
        <f t="shared" si="67"/>
        <v>1112.5902395386688</v>
      </c>
      <c r="K81" s="60">
        <f t="shared" si="72"/>
        <v>5847.7742990152437</v>
      </c>
      <c r="L81" s="29">
        <v>1179872.97401</v>
      </c>
      <c r="M81" s="16">
        <f t="shared" si="68"/>
        <v>3357.5441888915625</v>
      </c>
      <c r="N81" s="16">
        <f t="shared" si="69"/>
        <v>517.10550414598902</v>
      </c>
      <c r="O81" s="16">
        <f t="shared" si="70"/>
        <v>910.39701434152994</v>
      </c>
      <c r="P81" s="60">
        <f t="shared" si="73"/>
        <v>4785.0467073790815</v>
      </c>
    </row>
    <row r="82" spans="1:16" x14ac:dyDescent="0.2">
      <c r="A82" s="65" t="s">
        <v>7</v>
      </c>
      <c r="B82" s="29">
        <v>1452271.7</v>
      </c>
      <c r="C82" s="16">
        <f t="shared" si="64"/>
        <v>28359.898700000005</v>
      </c>
      <c r="D82" s="16">
        <f t="shared" si="64"/>
        <v>8363.5090000000018</v>
      </c>
      <c r="E82" s="16">
        <f t="shared" si="64"/>
        <v>8379.8015500000001</v>
      </c>
      <c r="F82" s="60">
        <f t="shared" si="71"/>
        <v>45103.209250000014</v>
      </c>
      <c r="G82" s="29">
        <v>2053053.70474</v>
      </c>
      <c r="H82" s="16">
        <f t="shared" si="65"/>
        <v>13137.328079707659</v>
      </c>
      <c r="I82" s="16">
        <f t="shared" si="66"/>
        <v>3874.2790583588276</v>
      </c>
      <c r="J82" s="16">
        <f t="shared" si="67"/>
        <v>3881.826355225759</v>
      </c>
      <c r="K82" s="60">
        <f t="shared" si="72"/>
        <v>20893.433493292247</v>
      </c>
      <c r="L82" s="29">
        <v>2135209.23484</v>
      </c>
      <c r="M82" s="16">
        <f t="shared" si="68"/>
        <v>13663.034811097174</v>
      </c>
      <c r="N82" s="16">
        <f t="shared" si="69"/>
        <v>4029.3132150688721</v>
      </c>
      <c r="O82" s="16">
        <f t="shared" si="70"/>
        <v>4037.1625265267971</v>
      </c>
      <c r="P82" s="60">
        <f t="shared" si="73"/>
        <v>21729.510552692842</v>
      </c>
    </row>
    <row r="83" spans="1:16" x14ac:dyDescent="0.2">
      <c r="A83" s="65" t="s">
        <v>8</v>
      </c>
      <c r="B83" s="29">
        <v>204394.60999999996</v>
      </c>
      <c r="C83" s="16">
        <f t="shared" si="64"/>
        <v>3350.8344499999998</v>
      </c>
      <c r="D83" s="16">
        <f t="shared" si="64"/>
        <v>3812.4566999999997</v>
      </c>
      <c r="E83" s="16">
        <f t="shared" si="64"/>
        <v>2927.2281499999995</v>
      </c>
      <c r="F83" s="60">
        <f t="shared" si="71"/>
        <v>10090.519299999998</v>
      </c>
      <c r="G83" s="29">
        <v>218536.61952900002</v>
      </c>
      <c r="H83" s="16">
        <f t="shared" si="65"/>
        <v>1173.9718640973863</v>
      </c>
      <c r="I83" s="16">
        <f t="shared" si="66"/>
        <v>1335.7021857315481</v>
      </c>
      <c r="J83" s="16">
        <f t="shared" si="67"/>
        <v>1025.5605101272142</v>
      </c>
      <c r="K83" s="60">
        <f t="shared" si="72"/>
        <v>3535.2345599561486</v>
      </c>
      <c r="L83" s="29">
        <v>206333.61175000001</v>
      </c>
      <c r="M83" s="16">
        <f t="shared" si="68"/>
        <v>1108.4176891459133</v>
      </c>
      <c r="N83" s="16">
        <f t="shared" si="69"/>
        <v>1261.1170466457556</v>
      </c>
      <c r="O83" s="16">
        <f t="shared" si="70"/>
        <v>968.29357285194067</v>
      </c>
      <c r="P83" s="60">
        <f t="shared" si="73"/>
        <v>3337.8283086436095</v>
      </c>
    </row>
    <row r="84" spans="1:16" x14ac:dyDescent="0.2">
      <c r="A84" s="65" t="s">
        <v>9</v>
      </c>
      <c r="B84" s="29">
        <v>313913.03000000003</v>
      </c>
      <c r="C84" s="16">
        <f t="shared" si="64"/>
        <v>3383.4195499999996</v>
      </c>
      <c r="D84" s="16">
        <f t="shared" si="64"/>
        <v>591.96265000000028</v>
      </c>
      <c r="E84" s="16">
        <f t="shared" si="64"/>
        <v>2145.1857499999996</v>
      </c>
      <c r="F84" s="60">
        <f t="shared" si="71"/>
        <v>6120.5679499999997</v>
      </c>
      <c r="G84" s="29">
        <v>372736.65263600007</v>
      </c>
      <c r="H84" s="16">
        <f t="shared" si="65"/>
        <v>1316.4323532447709</v>
      </c>
      <c r="I84" s="16">
        <f t="shared" si="66"/>
        <v>230.32283547942234</v>
      </c>
      <c r="J84" s="16">
        <f t="shared" si="67"/>
        <v>834.65614692084205</v>
      </c>
      <c r="K84" s="60">
        <f t="shared" si="72"/>
        <v>2381.4113356450353</v>
      </c>
      <c r="L84" s="29">
        <v>323954.44670500001</v>
      </c>
      <c r="M84" s="16">
        <f t="shared" si="68"/>
        <v>1144.14322177336</v>
      </c>
      <c r="N84" s="16">
        <f t="shared" si="69"/>
        <v>200.17915116098925</v>
      </c>
      <c r="O84" s="16">
        <f t="shared" si="70"/>
        <v>725.41985971184147</v>
      </c>
      <c r="P84" s="60">
        <f t="shared" si="73"/>
        <v>2069.7422326461906</v>
      </c>
    </row>
    <row r="85" spans="1:16" ht="16" thickBot="1" x14ac:dyDescent="0.25">
      <c r="A85" s="66" t="s">
        <v>10</v>
      </c>
      <c r="B85" s="32">
        <v>5516652.5300000003</v>
      </c>
      <c r="C85" s="61">
        <f>SUM(C76:C84)</f>
        <v>70503.294699999999</v>
      </c>
      <c r="D85" s="61">
        <f>SUM(D76:D84)</f>
        <v>38950.056200000006</v>
      </c>
      <c r="E85" s="61">
        <f>SUM(E76:E84)</f>
        <v>33171.631799999996</v>
      </c>
      <c r="F85" s="62">
        <f>SUM(C85:E85)</f>
        <v>142624.98269999999</v>
      </c>
      <c r="G85" s="32">
        <v>7616652.5300469995</v>
      </c>
      <c r="H85" s="61">
        <f>SUM(H76:H84)</f>
        <v>31354.537021318029</v>
      </c>
      <c r="I85" s="61">
        <f>SUM(I76:I84)</f>
        <v>15659.959507467487</v>
      </c>
      <c r="J85" s="61">
        <f>SUM(J76:J84)</f>
        <v>13746.321074398911</v>
      </c>
      <c r="K85" s="62">
        <f>SUM(H85:J85)</f>
        <v>60760.817603184427</v>
      </c>
      <c r="L85" s="32">
        <v>7616652.5300270002</v>
      </c>
      <c r="M85" s="61">
        <f>SUM(M76:M84)</f>
        <v>31355.688709143476</v>
      </c>
      <c r="N85" s="61">
        <f>SUM(N76:N84)</f>
        <v>15050.379427221817</v>
      </c>
      <c r="O85" s="61">
        <f>SUM(O76:O84)</f>
        <v>13402.744434135591</v>
      </c>
      <c r="P85" s="62">
        <f>SUM(M85:O85)</f>
        <v>59808.812570500886</v>
      </c>
    </row>
    <row r="87" spans="1:16" x14ac:dyDescent="0.2">
      <c r="A87" s="67" t="s">
        <v>50</v>
      </c>
      <c r="B87" s="1">
        <f>K28-P85</f>
        <v>125618.48724390473</v>
      </c>
      <c r="C87" t="s">
        <v>51</v>
      </c>
    </row>
  </sheetData>
  <mergeCells count="15">
    <mergeCell ref="B74:F74"/>
    <mergeCell ref="G74:K74"/>
    <mergeCell ref="L74:P74"/>
    <mergeCell ref="C2:E2"/>
    <mergeCell ref="F2:H2"/>
    <mergeCell ref="B17:F17"/>
    <mergeCell ref="G17:K17"/>
    <mergeCell ref="L17:P17"/>
    <mergeCell ref="E32:S32"/>
    <mergeCell ref="B32:D32"/>
    <mergeCell ref="B60:D60"/>
    <mergeCell ref="E60:S60"/>
    <mergeCell ref="B45:F45"/>
    <mergeCell ref="G45:K45"/>
    <mergeCell ref="L45:P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CII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Thebo</dc:creator>
  <cp:lastModifiedBy>Karen Steen</cp:lastModifiedBy>
  <dcterms:created xsi:type="dcterms:W3CDTF">2020-10-15T17:51:01Z</dcterms:created>
  <dcterms:modified xsi:type="dcterms:W3CDTF">2021-10-19T17:29:38Z</dcterms:modified>
</cp:coreProperties>
</file>